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nmalt-my.sharepoint.com/personal/simona_paspiesinskaite_nma_lt/Documents/Desktop/"/>
    </mc:Choice>
  </mc:AlternateContent>
  <xr:revisionPtr revIDLastSave="0" documentId="8_{84B1286D-2DD4-4B25-9ADC-A90E99A816E6}" xr6:coauthVersionLast="47" xr6:coauthVersionMax="47" xr10:uidLastSave="{00000000-0000-0000-0000-000000000000}"/>
  <bookViews>
    <workbookView xWindow="-108" yWindow="-108" windowWidth="23256" windowHeight="12456" xr2:uid="{50DEB411-7A7E-4FBE-8472-C9C593AB10B2}"/>
  </bookViews>
  <sheets>
    <sheet name="EJRŽF 2014-2020" sheetId="1" r:id="rId1"/>
  </sheets>
  <definedNames>
    <definedName name="_xlnm._FilterDatabase" localSheetId="0" hidden="1">'EJRŽF 2014-2020'!$A$1:$CV$68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6" i="1" l="1"/>
  <c r="W6" i="1"/>
  <c r="BP6" i="1"/>
  <c r="BS6" i="1"/>
  <c r="CI6" i="1"/>
  <c r="F7" i="1"/>
  <c r="G7" i="1"/>
  <c r="H7" i="1"/>
  <c r="I7" i="1"/>
  <c r="I6" i="1" s="1"/>
  <c r="J7" i="1"/>
  <c r="K7" i="1"/>
  <c r="K6" i="1" s="1"/>
  <c r="L7" i="1"/>
  <c r="L6" i="1" s="1"/>
  <c r="M7" i="1"/>
  <c r="N7" i="1"/>
  <c r="O7" i="1"/>
  <c r="O6" i="1" s="1"/>
  <c r="P7" i="1"/>
  <c r="Q7" i="1"/>
  <c r="Q6" i="1" s="1"/>
  <c r="R7" i="1"/>
  <c r="S7" i="1"/>
  <c r="S6" i="1" s="1"/>
  <c r="T7" i="1"/>
  <c r="U7" i="1"/>
  <c r="V7" i="1"/>
  <c r="V6" i="1" s="1"/>
  <c r="W7" i="1"/>
  <c r="X7" i="1"/>
  <c r="Y7" i="1"/>
  <c r="Y6" i="1" s="1"/>
  <c r="Z7" i="1"/>
  <c r="AA7" i="1"/>
  <c r="AA6" i="1" s="1"/>
  <c r="AB7" i="1"/>
  <c r="AB6" i="1" s="1"/>
  <c r="AC7" i="1"/>
  <c r="AD7" i="1"/>
  <c r="AE7" i="1"/>
  <c r="AE6" i="1" s="1"/>
  <c r="AF7" i="1"/>
  <c r="AG7" i="1"/>
  <c r="AG6" i="1" s="1"/>
  <c r="AH7" i="1"/>
  <c r="AI7" i="1"/>
  <c r="AI6" i="1" s="1"/>
  <c r="AJ7" i="1"/>
  <c r="AJ6" i="1" s="1"/>
  <c r="AK7" i="1"/>
  <c r="AL7" i="1"/>
  <c r="AL6" i="1" s="1"/>
  <c r="AM7" i="1"/>
  <c r="AM6" i="1" s="1"/>
  <c r="AN7" i="1"/>
  <c r="AO7" i="1"/>
  <c r="AO6" i="1" s="1"/>
  <c r="AP7" i="1"/>
  <c r="AQ7" i="1"/>
  <c r="AQ6" i="1" s="1"/>
  <c r="AR7" i="1"/>
  <c r="AR6" i="1" s="1"/>
  <c r="AS7" i="1"/>
  <c r="AT7" i="1"/>
  <c r="AT6" i="1" s="1"/>
  <c r="AU7" i="1"/>
  <c r="AU6" i="1" s="1"/>
  <c r="AV7" i="1"/>
  <c r="AW7" i="1"/>
  <c r="AW6" i="1" s="1"/>
  <c r="AX7" i="1"/>
  <c r="AY7" i="1"/>
  <c r="AY6" i="1" s="1"/>
  <c r="AZ7" i="1"/>
  <c r="BA7" i="1"/>
  <c r="BB7" i="1"/>
  <c r="BC7" i="1"/>
  <c r="BC6" i="1" s="1"/>
  <c r="BD7" i="1"/>
  <c r="BE7" i="1"/>
  <c r="BE6" i="1" s="1"/>
  <c r="BF7" i="1"/>
  <c r="BG7" i="1"/>
  <c r="BG6" i="1" s="1"/>
  <c r="BH7" i="1"/>
  <c r="BI7" i="1"/>
  <c r="BJ7" i="1"/>
  <c r="BK7" i="1"/>
  <c r="BK6" i="1" s="1"/>
  <c r="BL7" i="1"/>
  <c r="BM7" i="1"/>
  <c r="BM6" i="1" s="1"/>
  <c r="BN7" i="1"/>
  <c r="BO7" i="1"/>
  <c r="BP7" i="1"/>
  <c r="BQ7" i="1"/>
  <c r="BR7" i="1"/>
  <c r="BS7" i="1"/>
  <c r="BT7" i="1"/>
  <c r="BU7" i="1"/>
  <c r="BU6" i="1" s="1"/>
  <c r="BV7" i="1"/>
  <c r="BW7" i="1"/>
  <c r="BW6" i="1" s="1"/>
  <c r="BX7" i="1"/>
  <c r="BX6" i="1" s="1"/>
  <c r="BY7" i="1"/>
  <c r="BZ7" i="1"/>
  <c r="CA7" i="1"/>
  <c r="CA6" i="1" s="1"/>
  <c r="CB7" i="1"/>
  <c r="CC7" i="1"/>
  <c r="CC6" i="1" s="1"/>
  <c r="CD7" i="1"/>
  <c r="CE7" i="1"/>
  <c r="CE6" i="1" s="1"/>
  <c r="CF7" i="1"/>
  <c r="CG7" i="1"/>
  <c r="CH7" i="1"/>
  <c r="CH6" i="1" s="1"/>
  <c r="CI7" i="1"/>
  <c r="CJ7" i="1"/>
  <c r="CK7" i="1"/>
  <c r="CK6" i="1" s="1"/>
  <c r="CL7" i="1"/>
  <c r="CM7" i="1"/>
  <c r="CM6" i="1" s="1"/>
  <c r="CN7" i="1"/>
  <c r="CN6" i="1" s="1"/>
  <c r="CO7" i="1"/>
  <c r="CU7" i="1"/>
  <c r="CP8" i="1"/>
  <c r="CQ8" i="1"/>
  <c r="CR8" i="1"/>
  <c r="CR7" i="1" s="1"/>
  <c r="CS8" i="1"/>
  <c r="CT8" i="1"/>
  <c r="CT7" i="1" s="1"/>
  <c r="CU8" i="1"/>
  <c r="CV8" i="1"/>
  <c r="CV7" i="1" s="1"/>
  <c r="CW8" i="1"/>
  <c r="CW7" i="1" s="1"/>
  <c r="BN9" i="1"/>
  <c r="BO9" i="1"/>
  <c r="CU9" i="1" s="1"/>
  <c r="CP9" i="1"/>
  <c r="CP7" i="1" s="1"/>
  <c r="CQ9" i="1"/>
  <c r="CR9" i="1"/>
  <c r="CS9" i="1"/>
  <c r="CT9" i="1"/>
  <c r="CV9" i="1"/>
  <c r="CW9" i="1"/>
  <c r="CP10" i="1"/>
  <c r="CQ10" i="1"/>
  <c r="CQ7" i="1" s="1"/>
  <c r="CR10" i="1"/>
  <c r="CS10" i="1"/>
  <c r="CS7" i="1" s="1"/>
  <c r="CT10" i="1"/>
  <c r="CU10" i="1"/>
  <c r="CV10" i="1"/>
  <c r="CW10" i="1"/>
  <c r="F11" i="1"/>
  <c r="F6" i="1" s="1"/>
  <c r="G11" i="1"/>
  <c r="H11" i="1"/>
  <c r="I11" i="1"/>
  <c r="J11" i="1"/>
  <c r="K11" i="1"/>
  <c r="L11" i="1"/>
  <c r="M11" i="1"/>
  <c r="N11" i="1"/>
  <c r="O11" i="1"/>
  <c r="P11" i="1"/>
  <c r="Q11" i="1"/>
  <c r="R11" i="1"/>
  <c r="S11" i="1"/>
  <c r="T11" i="1"/>
  <c r="U11" i="1"/>
  <c r="V11" i="1"/>
  <c r="W11" i="1"/>
  <c r="X11" i="1"/>
  <c r="Y11" i="1"/>
  <c r="Z11" i="1"/>
  <c r="AA11" i="1"/>
  <c r="AB11" i="1"/>
  <c r="AC11" i="1"/>
  <c r="AD11" i="1"/>
  <c r="AD6" i="1" s="1"/>
  <c r="AE11" i="1"/>
  <c r="AF11" i="1"/>
  <c r="AG11" i="1"/>
  <c r="AH11" i="1"/>
  <c r="AI11" i="1"/>
  <c r="AJ11" i="1"/>
  <c r="AK11" i="1"/>
  <c r="AL11" i="1"/>
  <c r="AM11" i="1"/>
  <c r="AN11" i="1"/>
  <c r="AO11" i="1"/>
  <c r="AP11" i="1"/>
  <c r="AQ11" i="1"/>
  <c r="AR11" i="1"/>
  <c r="AS11" i="1"/>
  <c r="AT11" i="1"/>
  <c r="AU11" i="1"/>
  <c r="AV11" i="1"/>
  <c r="AW11" i="1"/>
  <c r="AX11" i="1"/>
  <c r="AY11" i="1"/>
  <c r="AZ11" i="1"/>
  <c r="BA11" i="1"/>
  <c r="BB11" i="1"/>
  <c r="BC11" i="1"/>
  <c r="BD11" i="1"/>
  <c r="BE11" i="1"/>
  <c r="BF11" i="1"/>
  <c r="BG11" i="1"/>
  <c r="BH11" i="1"/>
  <c r="BI11" i="1"/>
  <c r="BJ11" i="1"/>
  <c r="BK11" i="1"/>
  <c r="BL11" i="1"/>
  <c r="BM11" i="1"/>
  <c r="BN11" i="1"/>
  <c r="BO11" i="1"/>
  <c r="BP11" i="1"/>
  <c r="BQ11" i="1"/>
  <c r="BR11" i="1"/>
  <c r="BR6" i="1" s="1"/>
  <c r="BS11" i="1"/>
  <c r="BT11" i="1"/>
  <c r="BU11" i="1"/>
  <c r="BV11" i="1"/>
  <c r="BW11" i="1"/>
  <c r="BX11" i="1"/>
  <c r="BY11" i="1"/>
  <c r="BZ11" i="1"/>
  <c r="CA11" i="1"/>
  <c r="CB11" i="1"/>
  <c r="CC11" i="1"/>
  <c r="CD11" i="1"/>
  <c r="CE11" i="1"/>
  <c r="CF11" i="1"/>
  <c r="CG11" i="1"/>
  <c r="CH11" i="1"/>
  <c r="CI11" i="1"/>
  <c r="CJ11" i="1"/>
  <c r="CK11" i="1"/>
  <c r="CL11" i="1"/>
  <c r="CM11" i="1"/>
  <c r="CN11" i="1"/>
  <c r="CO11" i="1"/>
  <c r="CP11" i="1"/>
  <c r="CQ11" i="1"/>
  <c r="CS11" i="1"/>
  <c r="CP12" i="1"/>
  <c r="CQ12" i="1"/>
  <c r="CR12" i="1"/>
  <c r="CR11" i="1" s="1"/>
  <c r="CS12" i="1"/>
  <c r="CT12" i="1"/>
  <c r="CT11" i="1" s="1"/>
  <c r="CU12" i="1"/>
  <c r="CU11" i="1" s="1"/>
  <c r="CV12" i="1"/>
  <c r="CV11" i="1" s="1"/>
  <c r="CW12" i="1"/>
  <c r="CW11" i="1" s="1"/>
  <c r="CP13" i="1"/>
  <c r="CQ13" i="1"/>
  <c r="CR13" i="1"/>
  <c r="CS13" i="1"/>
  <c r="CT13" i="1"/>
  <c r="CU13" i="1"/>
  <c r="CV13" i="1"/>
  <c r="CW13" i="1"/>
  <c r="F14" i="1"/>
  <c r="G14" i="1"/>
  <c r="H14" i="1"/>
  <c r="I14" i="1"/>
  <c r="J14" i="1"/>
  <c r="K14" i="1"/>
  <c r="L14" i="1"/>
  <c r="M14" i="1"/>
  <c r="N14" i="1"/>
  <c r="O14" i="1"/>
  <c r="P14" i="1"/>
  <c r="Q14" i="1"/>
  <c r="R14" i="1"/>
  <c r="S14" i="1"/>
  <c r="T14" i="1"/>
  <c r="T6" i="1" s="1"/>
  <c r="U14" i="1"/>
  <c r="V14" i="1"/>
  <c r="W14" i="1"/>
  <c r="X14" i="1"/>
  <c r="Y14" i="1"/>
  <c r="Z14" i="1"/>
  <c r="AA14" i="1"/>
  <c r="AB14" i="1"/>
  <c r="AC14" i="1"/>
  <c r="AD14" i="1"/>
  <c r="AE14" i="1"/>
  <c r="AF14" i="1"/>
  <c r="AG14" i="1"/>
  <c r="AH14" i="1"/>
  <c r="AI14" i="1"/>
  <c r="AJ14" i="1"/>
  <c r="AK14" i="1"/>
  <c r="AL14" i="1"/>
  <c r="AM14" i="1"/>
  <c r="AN14" i="1"/>
  <c r="AO14" i="1"/>
  <c r="AP14" i="1"/>
  <c r="AQ14" i="1"/>
  <c r="AR14" i="1"/>
  <c r="AS14" i="1"/>
  <c r="AT14" i="1"/>
  <c r="AU14" i="1"/>
  <c r="AV14" i="1"/>
  <c r="AW14" i="1"/>
  <c r="AX14" i="1"/>
  <c r="AY14" i="1"/>
  <c r="AZ14" i="1"/>
  <c r="AZ6" i="1" s="1"/>
  <c r="BA14" i="1"/>
  <c r="BB14" i="1"/>
  <c r="BC14" i="1"/>
  <c r="BD14" i="1"/>
  <c r="BE14" i="1"/>
  <c r="BF14" i="1"/>
  <c r="BG14" i="1"/>
  <c r="BH14" i="1"/>
  <c r="BH6" i="1" s="1"/>
  <c r="BI14" i="1"/>
  <c r="BJ14" i="1"/>
  <c r="BK14" i="1"/>
  <c r="BL14" i="1"/>
  <c r="BM14" i="1"/>
  <c r="BN14" i="1"/>
  <c r="BP14" i="1"/>
  <c r="BQ14" i="1"/>
  <c r="BR14" i="1"/>
  <c r="BS14" i="1"/>
  <c r="BT14" i="1"/>
  <c r="BU14" i="1"/>
  <c r="BV14" i="1"/>
  <c r="BX14" i="1"/>
  <c r="BY14" i="1"/>
  <c r="BZ14" i="1"/>
  <c r="BZ6" i="1" s="1"/>
  <c r="CA14" i="1"/>
  <c r="CB14" i="1"/>
  <c r="CC14" i="1"/>
  <c r="CD14" i="1"/>
  <c r="CE14" i="1"/>
  <c r="CF14" i="1"/>
  <c r="CF6" i="1" s="1"/>
  <c r="CG14" i="1"/>
  <c r="CH14" i="1"/>
  <c r="CI14" i="1"/>
  <c r="CJ14" i="1"/>
  <c r="CK14" i="1"/>
  <c r="CL14" i="1"/>
  <c r="CM14" i="1"/>
  <c r="CN14" i="1"/>
  <c r="CO14" i="1"/>
  <c r="CP14" i="1"/>
  <c r="CS14" i="1"/>
  <c r="CT14" i="1"/>
  <c r="CP15" i="1"/>
  <c r="CQ15" i="1"/>
  <c r="CQ14" i="1" s="1"/>
  <c r="CR15" i="1"/>
  <c r="CR14" i="1" s="1"/>
  <c r="CS15" i="1"/>
  <c r="CT15" i="1"/>
  <c r="CU15" i="1"/>
  <c r="CV15" i="1"/>
  <c r="CV14" i="1" s="1"/>
  <c r="CW15" i="1"/>
  <c r="CW14" i="1" s="1"/>
  <c r="BO16" i="1"/>
  <c r="BO14" i="1" s="1"/>
  <c r="BW16" i="1"/>
  <c r="BW14" i="1" s="1"/>
  <c r="CP16" i="1"/>
  <c r="CQ16" i="1"/>
  <c r="CR16" i="1"/>
  <c r="CS16" i="1"/>
  <c r="CT16" i="1"/>
  <c r="CU16" i="1"/>
  <c r="CV16" i="1"/>
  <c r="CW16" i="1"/>
  <c r="F17" i="1"/>
  <c r="G17" i="1"/>
  <c r="H17" i="1"/>
  <c r="I17" i="1"/>
  <c r="J17" i="1"/>
  <c r="K17" i="1"/>
  <c r="L17" i="1"/>
  <c r="M17" i="1"/>
  <c r="N17" i="1"/>
  <c r="O17" i="1"/>
  <c r="P17" i="1"/>
  <c r="Q17" i="1"/>
  <c r="R17" i="1"/>
  <c r="S17" i="1"/>
  <c r="T17" i="1"/>
  <c r="U17" i="1"/>
  <c r="V17" i="1"/>
  <c r="W17" i="1"/>
  <c r="X17" i="1"/>
  <c r="Y17" i="1"/>
  <c r="Z17" i="1"/>
  <c r="AA17" i="1"/>
  <c r="AB17" i="1"/>
  <c r="AC17" i="1"/>
  <c r="AD17" i="1"/>
  <c r="AE17" i="1"/>
  <c r="AF17" i="1"/>
  <c r="AG17" i="1"/>
  <c r="AI17" i="1"/>
  <c r="AJ17" i="1"/>
  <c r="AK17" i="1"/>
  <c r="AL17" i="1"/>
  <c r="AM17" i="1"/>
  <c r="AN17" i="1"/>
  <c r="AO17" i="1"/>
  <c r="AP17" i="1"/>
  <c r="AQ17" i="1"/>
  <c r="AR17" i="1"/>
  <c r="AS17" i="1"/>
  <c r="AT17" i="1"/>
  <c r="AU17" i="1"/>
  <c r="AV17" i="1"/>
  <c r="AW17" i="1"/>
  <c r="AX17" i="1"/>
  <c r="AY17" i="1"/>
  <c r="AZ17" i="1"/>
  <c r="BA17" i="1"/>
  <c r="BC17" i="1"/>
  <c r="BD17" i="1"/>
  <c r="BE17" i="1"/>
  <c r="BG17" i="1"/>
  <c r="BH17" i="1"/>
  <c r="BI17" i="1"/>
  <c r="BJ17" i="1"/>
  <c r="BK17" i="1"/>
  <c r="BL17" i="1"/>
  <c r="BM17" i="1"/>
  <c r="BP17" i="1"/>
  <c r="BQ17" i="1"/>
  <c r="BR17" i="1"/>
  <c r="BS17" i="1"/>
  <c r="BT17" i="1"/>
  <c r="BU17" i="1"/>
  <c r="BV17" i="1"/>
  <c r="BW17" i="1"/>
  <c r="BX17" i="1"/>
  <c r="BY17" i="1"/>
  <c r="BZ17" i="1"/>
  <c r="CA17" i="1"/>
  <c r="CB17" i="1"/>
  <c r="CC17" i="1"/>
  <c r="CD17" i="1"/>
  <c r="CE17" i="1"/>
  <c r="CF17" i="1"/>
  <c r="CG17" i="1"/>
  <c r="CH17" i="1"/>
  <c r="CI17" i="1"/>
  <c r="CJ17" i="1"/>
  <c r="CJ6" i="1" s="1"/>
  <c r="CK17" i="1"/>
  <c r="CL17" i="1"/>
  <c r="CM17" i="1"/>
  <c r="CN17" i="1"/>
  <c r="CO17" i="1"/>
  <c r="AH18" i="1"/>
  <c r="AH17" i="1" s="1"/>
  <c r="AI18" i="1"/>
  <c r="CM18" i="1"/>
  <c r="CP18" i="1"/>
  <c r="CQ18" i="1"/>
  <c r="CR18" i="1"/>
  <c r="CS18" i="1"/>
  <c r="CS17" i="1" s="1"/>
  <c r="CU18" i="1"/>
  <c r="CV18" i="1"/>
  <c r="CW18" i="1"/>
  <c r="CP19" i="1"/>
  <c r="CQ19" i="1"/>
  <c r="CR19" i="1"/>
  <c r="CS19" i="1"/>
  <c r="CT19" i="1"/>
  <c r="CU19" i="1"/>
  <c r="CV19" i="1"/>
  <c r="CW19" i="1"/>
  <c r="AX20" i="1"/>
  <c r="AY20" i="1"/>
  <c r="BN20" i="1"/>
  <c r="CT20" i="1" s="1"/>
  <c r="BO20" i="1"/>
  <c r="BO17" i="1" s="1"/>
  <c r="CP20" i="1"/>
  <c r="CQ20" i="1"/>
  <c r="CR20" i="1"/>
  <c r="CS20" i="1"/>
  <c r="CV20" i="1"/>
  <c r="CW20" i="1"/>
  <c r="CP21" i="1"/>
  <c r="CQ21" i="1"/>
  <c r="CR21" i="1"/>
  <c r="CR17" i="1" s="1"/>
  <c r="CS21" i="1"/>
  <c r="CT21" i="1"/>
  <c r="CU21" i="1"/>
  <c r="CV21" i="1"/>
  <c r="CW21" i="1"/>
  <c r="BF22" i="1"/>
  <c r="BG22" i="1"/>
  <c r="CU22" i="1" s="1"/>
  <c r="CP22" i="1"/>
  <c r="CQ22" i="1"/>
  <c r="CR22" i="1"/>
  <c r="CS22" i="1"/>
  <c r="CV22" i="1"/>
  <c r="CV17" i="1" s="1"/>
  <c r="CW22" i="1"/>
  <c r="BO23" i="1"/>
  <c r="CP23" i="1"/>
  <c r="CQ23" i="1"/>
  <c r="CR23" i="1"/>
  <c r="CS23" i="1"/>
  <c r="CT23" i="1"/>
  <c r="CU23" i="1"/>
  <c r="CV23" i="1"/>
  <c r="CW23" i="1"/>
  <c r="BB24" i="1"/>
  <c r="CP24" i="1" s="1"/>
  <c r="BL24" i="1"/>
  <c r="BN24" i="1"/>
  <c r="CT24" i="1" s="1"/>
  <c r="BO24" i="1"/>
  <c r="CU24" i="1" s="1"/>
  <c r="CQ24" i="1"/>
  <c r="CR24" i="1"/>
  <c r="CS24" i="1"/>
  <c r="CV24" i="1"/>
  <c r="CW24" i="1"/>
  <c r="F25" i="1"/>
  <c r="G25" i="1"/>
  <c r="H25" i="1"/>
  <c r="I25" i="1"/>
  <c r="J25" i="1"/>
  <c r="K25" i="1"/>
  <c r="L25" i="1"/>
  <c r="M25" i="1"/>
  <c r="N25" i="1"/>
  <c r="N6" i="1" s="1"/>
  <c r="O25" i="1"/>
  <c r="P25" i="1"/>
  <c r="P6" i="1" s="1"/>
  <c r="Q25" i="1"/>
  <c r="R25" i="1"/>
  <c r="S25" i="1"/>
  <c r="T25" i="1"/>
  <c r="U25" i="1"/>
  <c r="V25" i="1"/>
  <c r="W25" i="1"/>
  <c r="X25" i="1"/>
  <c r="Y25" i="1"/>
  <c r="Z25" i="1"/>
  <c r="AA25" i="1"/>
  <c r="AB25" i="1"/>
  <c r="AC25" i="1"/>
  <c r="AD25" i="1"/>
  <c r="AE25" i="1"/>
  <c r="AF25" i="1"/>
  <c r="AF6" i="1" s="1"/>
  <c r="AG25" i="1"/>
  <c r="AH25" i="1"/>
  <c r="AI25" i="1"/>
  <c r="AJ25" i="1"/>
  <c r="AK25" i="1"/>
  <c r="AL25" i="1"/>
  <c r="AM25" i="1"/>
  <c r="AN25" i="1"/>
  <c r="AO25" i="1"/>
  <c r="AP25" i="1"/>
  <c r="AQ25" i="1"/>
  <c r="AR25" i="1"/>
  <c r="AS25" i="1"/>
  <c r="AT25" i="1"/>
  <c r="AU25" i="1"/>
  <c r="AV25" i="1"/>
  <c r="AW25" i="1"/>
  <c r="AX25" i="1"/>
  <c r="AY25" i="1"/>
  <c r="AZ25" i="1"/>
  <c r="BA25" i="1"/>
  <c r="BB25" i="1"/>
  <c r="BC25" i="1"/>
  <c r="BD25" i="1"/>
  <c r="BE25" i="1"/>
  <c r="BF25" i="1"/>
  <c r="BG25" i="1"/>
  <c r="BH25" i="1"/>
  <c r="BI25" i="1"/>
  <c r="BJ25" i="1"/>
  <c r="BJ6" i="1" s="1"/>
  <c r="BK25" i="1"/>
  <c r="BL25" i="1"/>
  <c r="BM25" i="1"/>
  <c r="BN25" i="1"/>
  <c r="BO25" i="1"/>
  <c r="BP25" i="1"/>
  <c r="BQ25" i="1"/>
  <c r="BR25" i="1"/>
  <c r="BS25" i="1"/>
  <c r="BT25" i="1"/>
  <c r="BU25" i="1"/>
  <c r="BV25" i="1"/>
  <c r="BW25" i="1"/>
  <c r="BX25" i="1"/>
  <c r="BY25" i="1"/>
  <c r="BZ25" i="1"/>
  <c r="CA25" i="1"/>
  <c r="CB25" i="1"/>
  <c r="CB6" i="1" s="1"/>
  <c r="CC25" i="1"/>
  <c r="CD25" i="1"/>
  <c r="CE25" i="1"/>
  <c r="CF25" i="1"/>
  <c r="CG25" i="1"/>
  <c r="CH25" i="1"/>
  <c r="CI25" i="1"/>
  <c r="CJ25" i="1"/>
  <c r="CK25" i="1"/>
  <c r="CL25" i="1"/>
  <c r="CM25" i="1"/>
  <c r="CN25" i="1"/>
  <c r="CO25" i="1"/>
  <c r="CP25" i="1"/>
  <c r="CR25" i="1"/>
  <c r="CT25" i="1"/>
  <c r="CP26" i="1"/>
  <c r="CQ26" i="1"/>
  <c r="CQ25" i="1" s="1"/>
  <c r="CR26" i="1"/>
  <c r="CS26" i="1"/>
  <c r="CT26" i="1"/>
  <c r="CU26" i="1"/>
  <c r="CU25" i="1" s="1"/>
  <c r="CV26" i="1"/>
  <c r="CV25" i="1" s="1"/>
  <c r="CW26" i="1"/>
  <c r="CW25" i="1" s="1"/>
  <c r="CP27" i="1"/>
  <c r="CQ27" i="1"/>
  <c r="CR27" i="1"/>
  <c r="CS27" i="1"/>
  <c r="CT27" i="1"/>
  <c r="CU27" i="1"/>
  <c r="CV27" i="1"/>
  <c r="CW27" i="1"/>
  <c r="CP28" i="1"/>
  <c r="CQ28" i="1"/>
  <c r="CR28" i="1"/>
  <c r="CS28" i="1"/>
  <c r="CT28" i="1"/>
  <c r="CU28" i="1"/>
  <c r="CV28" i="1"/>
  <c r="CW28" i="1"/>
  <c r="I29" i="1"/>
  <c r="AD29" i="1"/>
  <c r="AV29" i="1"/>
  <c r="BC29" i="1"/>
  <c r="BI29" i="1"/>
  <c r="BL29" i="1"/>
  <c r="BS29" i="1"/>
  <c r="CG29" i="1"/>
  <c r="CO29" i="1"/>
  <c r="F30" i="1"/>
  <c r="F29" i="1" s="1"/>
  <c r="G30" i="1"/>
  <c r="G29" i="1" s="1"/>
  <c r="H30" i="1"/>
  <c r="I30" i="1"/>
  <c r="J30" i="1"/>
  <c r="K30" i="1"/>
  <c r="L30" i="1"/>
  <c r="M30" i="1"/>
  <c r="M29" i="1" s="1"/>
  <c r="N30" i="1"/>
  <c r="N29" i="1" s="1"/>
  <c r="O30" i="1"/>
  <c r="O29" i="1" s="1"/>
  <c r="P30" i="1"/>
  <c r="Q30" i="1"/>
  <c r="R30" i="1"/>
  <c r="S30" i="1"/>
  <c r="T30" i="1"/>
  <c r="U30" i="1"/>
  <c r="U29" i="1" s="1"/>
  <c r="V30" i="1"/>
  <c r="V29" i="1" s="1"/>
  <c r="W30" i="1"/>
  <c r="W29" i="1" s="1"/>
  <c r="X30" i="1"/>
  <c r="Y30" i="1"/>
  <c r="Z30" i="1"/>
  <c r="Z29" i="1" s="1"/>
  <c r="AA30" i="1"/>
  <c r="AB30" i="1"/>
  <c r="AC30" i="1"/>
  <c r="AC29" i="1" s="1"/>
  <c r="AD30" i="1"/>
  <c r="AE30" i="1"/>
  <c r="AE29" i="1" s="1"/>
  <c r="AF30" i="1"/>
  <c r="AF29" i="1" s="1"/>
  <c r="AG30" i="1"/>
  <c r="AH30" i="1"/>
  <c r="AI30" i="1"/>
  <c r="AJ30" i="1"/>
  <c r="AK30" i="1"/>
  <c r="AK29" i="1" s="1"/>
  <c r="AL30" i="1"/>
  <c r="AL29" i="1" s="1"/>
  <c r="AM30" i="1"/>
  <c r="AM29" i="1" s="1"/>
  <c r="AN30" i="1"/>
  <c r="AN29" i="1" s="1"/>
  <c r="AO30" i="1"/>
  <c r="AR30" i="1"/>
  <c r="AT30" i="1"/>
  <c r="AT29" i="1" s="1"/>
  <c r="AU30" i="1"/>
  <c r="AU29" i="1" s="1"/>
  <c r="AV30" i="1"/>
  <c r="AW30" i="1"/>
  <c r="AW29" i="1" s="1"/>
  <c r="AX30" i="1"/>
  <c r="AX29" i="1" s="1"/>
  <c r="AY30" i="1"/>
  <c r="AZ30" i="1"/>
  <c r="BB30" i="1"/>
  <c r="BB29" i="1" s="1"/>
  <c r="BC30" i="1"/>
  <c r="BD30" i="1"/>
  <c r="BD29" i="1" s="1"/>
  <c r="BE30" i="1"/>
  <c r="BF30" i="1"/>
  <c r="BF29" i="1" s="1"/>
  <c r="BG30" i="1"/>
  <c r="BH30" i="1"/>
  <c r="BI30" i="1"/>
  <c r="BJ30" i="1"/>
  <c r="BJ29" i="1" s="1"/>
  <c r="BK30" i="1"/>
  <c r="BK29" i="1" s="1"/>
  <c r="BL30" i="1"/>
  <c r="BM30" i="1"/>
  <c r="BN30" i="1"/>
  <c r="BO30" i="1"/>
  <c r="BP30" i="1"/>
  <c r="BQ30" i="1"/>
  <c r="BQ29" i="1" s="1"/>
  <c r="BR30" i="1"/>
  <c r="BR29" i="1" s="1"/>
  <c r="BS30" i="1"/>
  <c r="BT30" i="1"/>
  <c r="BT29" i="1" s="1"/>
  <c r="BU30" i="1"/>
  <c r="BV30" i="1"/>
  <c r="BW30" i="1"/>
  <c r="BX30" i="1"/>
  <c r="BY30" i="1"/>
  <c r="BY29" i="1" s="1"/>
  <c r="BZ30" i="1"/>
  <c r="BZ29" i="1" s="1"/>
  <c r="CA30" i="1"/>
  <c r="CA29" i="1" s="1"/>
  <c r="CB30" i="1"/>
  <c r="CB29" i="1" s="1"/>
  <c r="CC30" i="1"/>
  <c r="CD30" i="1"/>
  <c r="CE30" i="1"/>
  <c r="CF30" i="1"/>
  <c r="CG30" i="1"/>
  <c r="CH30" i="1"/>
  <c r="CH29" i="1" s="1"/>
  <c r="CI30" i="1"/>
  <c r="CI29" i="1" s="1"/>
  <c r="CJ30" i="1"/>
  <c r="CJ29" i="1" s="1"/>
  <c r="CK30" i="1"/>
  <c r="CL30" i="1"/>
  <c r="CL29" i="1" s="1"/>
  <c r="CM30" i="1"/>
  <c r="CN30" i="1"/>
  <c r="CO30" i="1"/>
  <c r="CP30" i="1"/>
  <c r="CR30" i="1"/>
  <c r="CR29" i="1" s="1"/>
  <c r="AS31" i="1"/>
  <c r="AS30" i="1" s="1"/>
  <c r="AS29" i="1" s="1"/>
  <c r="BA31" i="1"/>
  <c r="BA30" i="1" s="1"/>
  <c r="BA29" i="1" s="1"/>
  <c r="CP31" i="1"/>
  <c r="CQ31" i="1"/>
  <c r="CQ30" i="1" s="1"/>
  <c r="CR31" i="1"/>
  <c r="CS31" i="1"/>
  <c r="CT31" i="1"/>
  <c r="CT30" i="1" s="1"/>
  <c r="CU31" i="1"/>
  <c r="CV31" i="1"/>
  <c r="CW31" i="1"/>
  <c r="CW30" i="1" s="1"/>
  <c r="CW29" i="1" s="1"/>
  <c r="AP32" i="1"/>
  <c r="AP30" i="1" s="1"/>
  <c r="AP29" i="1" s="1"/>
  <c r="AQ32" i="1"/>
  <c r="AQ30" i="1" s="1"/>
  <c r="AQ29" i="1" s="1"/>
  <c r="AS32" i="1"/>
  <c r="CW32" i="1" s="1"/>
  <c r="BA32" i="1"/>
  <c r="CP32" i="1"/>
  <c r="CQ32" i="1"/>
  <c r="CR32" i="1"/>
  <c r="CS32" i="1"/>
  <c r="CS30" i="1" s="1"/>
  <c r="CT32" i="1"/>
  <c r="CU32" i="1"/>
  <c r="CV32" i="1"/>
  <c r="CP33" i="1"/>
  <c r="CQ33" i="1"/>
  <c r="CR33" i="1"/>
  <c r="CS33" i="1"/>
  <c r="CT33" i="1"/>
  <c r="CU33" i="1"/>
  <c r="CV33" i="1"/>
  <c r="CV30" i="1" s="1"/>
  <c r="CW33" i="1"/>
  <c r="F34" i="1"/>
  <c r="G34" i="1"/>
  <c r="H34" i="1"/>
  <c r="H29" i="1" s="1"/>
  <c r="I34" i="1"/>
  <c r="J34" i="1"/>
  <c r="J29" i="1" s="1"/>
  <c r="K34" i="1"/>
  <c r="L34" i="1"/>
  <c r="L29" i="1" s="1"/>
  <c r="M34" i="1"/>
  <c r="N34" i="1"/>
  <c r="O34" i="1"/>
  <c r="P34" i="1"/>
  <c r="P29" i="1" s="1"/>
  <c r="Q34" i="1"/>
  <c r="Q29" i="1" s="1"/>
  <c r="R34" i="1"/>
  <c r="R29" i="1" s="1"/>
  <c r="S34" i="1"/>
  <c r="T34" i="1"/>
  <c r="T29" i="1" s="1"/>
  <c r="U34" i="1"/>
  <c r="V34" i="1"/>
  <c r="W34" i="1"/>
  <c r="X34" i="1"/>
  <c r="X29" i="1" s="1"/>
  <c r="Y34" i="1"/>
  <c r="Z34" i="1"/>
  <c r="AA34" i="1"/>
  <c r="AB34" i="1"/>
  <c r="AB29" i="1" s="1"/>
  <c r="AC34" i="1"/>
  <c r="AD34" i="1"/>
  <c r="AE34" i="1"/>
  <c r="AF34" i="1"/>
  <c r="AG34" i="1"/>
  <c r="AH34" i="1"/>
  <c r="AH29" i="1" s="1"/>
  <c r="AI34" i="1"/>
  <c r="AJ34" i="1"/>
  <c r="AK34" i="1"/>
  <c r="AL34" i="1"/>
  <c r="AM34" i="1"/>
  <c r="AN34" i="1"/>
  <c r="AO34" i="1"/>
  <c r="AP34" i="1"/>
  <c r="AQ34" i="1"/>
  <c r="AR34" i="1"/>
  <c r="AS34" i="1"/>
  <c r="AT34" i="1"/>
  <c r="AU34" i="1"/>
  <c r="AV34" i="1"/>
  <c r="AW34" i="1"/>
  <c r="AX34" i="1"/>
  <c r="AY34" i="1"/>
  <c r="AZ34" i="1"/>
  <c r="BA34" i="1"/>
  <c r="BB34" i="1"/>
  <c r="BC34" i="1"/>
  <c r="BD34" i="1"/>
  <c r="BE34" i="1"/>
  <c r="BF34" i="1"/>
  <c r="BG34" i="1"/>
  <c r="BH34" i="1"/>
  <c r="BI34" i="1"/>
  <c r="BJ34" i="1"/>
  <c r="BK34" i="1"/>
  <c r="BL34" i="1"/>
  <c r="BM34" i="1"/>
  <c r="BN34" i="1"/>
  <c r="BN29" i="1" s="1"/>
  <c r="BO34" i="1"/>
  <c r="BP34" i="1"/>
  <c r="BQ34" i="1"/>
  <c r="BR34" i="1"/>
  <c r="BS34" i="1"/>
  <c r="BT34" i="1"/>
  <c r="BU34" i="1"/>
  <c r="BV34" i="1"/>
  <c r="BV29" i="1" s="1"/>
  <c r="BW34" i="1"/>
  <c r="BX34" i="1"/>
  <c r="BX29" i="1" s="1"/>
  <c r="BY34" i="1"/>
  <c r="BZ34" i="1"/>
  <c r="CA34" i="1"/>
  <c r="CB34" i="1"/>
  <c r="CC34" i="1"/>
  <c r="CD34" i="1"/>
  <c r="CD29" i="1" s="1"/>
  <c r="CE34" i="1"/>
  <c r="CF34" i="1"/>
  <c r="CG34" i="1"/>
  <c r="CH34" i="1"/>
  <c r="CI34" i="1"/>
  <c r="CJ34" i="1"/>
  <c r="CK34" i="1"/>
  <c r="CL34" i="1"/>
  <c r="CM34" i="1"/>
  <c r="CN34" i="1"/>
  <c r="CN29" i="1" s="1"/>
  <c r="CO34" i="1"/>
  <c r="CQ34" i="1"/>
  <c r="CR34" i="1"/>
  <c r="CT34" i="1"/>
  <c r="CV34" i="1"/>
  <c r="CP35" i="1"/>
  <c r="CP34" i="1" s="1"/>
  <c r="CQ35" i="1"/>
  <c r="CR35" i="1"/>
  <c r="CS35" i="1"/>
  <c r="CS34" i="1" s="1"/>
  <c r="CT35" i="1"/>
  <c r="CU35" i="1"/>
  <c r="CU34" i="1" s="1"/>
  <c r="CV35" i="1"/>
  <c r="CW35" i="1"/>
  <c r="CW34" i="1" s="1"/>
  <c r="F36" i="1"/>
  <c r="G36" i="1"/>
  <c r="H36" i="1"/>
  <c r="I36" i="1"/>
  <c r="J36" i="1"/>
  <c r="K36" i="1"/>
  <c r="L36" i="1"/>
  <c r="M36" i="1"/>
  <c r="N36" i="1"/>
  <c r="O36" i="1"/>
  <c r="P36" i="1"/>
  <c r="Q36" i="1"/>
  <c r="R36" i="1"/>
  <c r="S36" i="1"/>
  <c r="T36" i="1"/>
  <c r="U36" i="1"/>
  <c r="V36" i="1"/>
  <c r="W36" i="1"/>
  <c r="X36" i="1"/>
  <c r="Y36" i="1"/>
  <c r="Y29" i="1" s="1"/>
  <c r="Z36" i="1"/>
  <c r="AA36" i="1"/>
  <c r="AB36" i="1"/>
  <c r="AC36" i="1"/>
  <c r="AD36" i="1"/>
  <c r="AE36" i="1"/>
  <c r="AF36" i="1"/>
  <c r="AG36" i="1"/>
  <c r="AG29" i="1" s="1"/>
  <c r="AH36" i="1"/>
  <c r="AI36" i="1"/>
  <c r="AJ36" i="1"/>
  <c r="AK36" i="1"/>
  <c r="AL36" i="1"/>
  <c r="AM36" i="1"/>
  <c r="AN36" i="1"/>
  <c r="AO36" i="1"/>
  <c r="AP36" i="1"/>
  <c r="AQ36" i="1"/>
  <c r="AR36" i="1"/>
  <c r="AS36" i="1"/>
  <c r="AT36" i="1"/>
  <c r="AU36" i="1"/>
  <c r="AV36" i="1"/>
  <c r="AW36" i="1"/>
  <c r="AX36" i="1"/>
  <c r="AY36" i="1"/>
  <c r="AZ36" i="1"/>
  <c r="BA36" i="1"/>
  <c r="BC36" i="1"/>
  <c r="BD36" i="1"/>
  <c r="BE36" i="1"/>
  <c r="BE29" i="1" s="1"/>
  <c r="BF36" i="1"/>
  <c r="BG36" i="1"/>
  <c r="BH36" i="1"/>
  <c r="BI36" i="1"/>
  <c r="BJ36" i="1"/>
  <c r="BK36" i="1"/>
  <c r="BL36" i="1"/>
  <c r="BN36" i="1"/>
  <c r="BO36" i="1"/>
  <c r="BP36" i="1"/>
  <c r="BQ36" i="1"/>
  <c r="BR36" i="1"/>
  <c r="BS36" i="1"/>
  <c r="BT36" i="1"/>
  <c r="BU36" i="1"/>
  <c r="BU29" i="1" s="1"/>
  <c r="BV36" i="1"/>
  <c r="BW36" i="1"/>
  <c r="BX36" i="1"/>
  <c r="BY36" i="1"/>
  <c r="BZ36" i="1"/>
  <c r="CA36" i="1"/>
  <c r="CB36" i="1"/>
  <c r="CC36" i="1"/>
  <c r="CD36" i="1"/>
  <c r="CE36" i="1"/>
  <c r="CF36" i="1"/>
  <c r="CG36" i="1"/>
  <c r="CH36" i="1"/>
  <c r="CI36" i="1"/>
  <c r="CJ36" i="1"/>
  <c r="CK36" i="1"/>
  <c r="CK29" i="1" s="1"/>
  <c r="CL36" i="1"/>
  <c r="CM36" i="1"/>
  <c r="CN36" i="1"/>
  <c r="CO36" i="1"/>
  <c r="CR36" i="1"/>
  <c r="CP37" i="1"/>
  <c r="CQ37" i="1"/>
  <c r="CR37" i="1"/>
  <c r="CS37" i="1"/>
  <c r="CT37" i="1"/>
  <c r="CU37" i="1"/>
  <c r="CV37" i="1"/>
  <c r="CW37" i="1"/>
  <c r="CW36" i="1" s="1"/>
  <c r="CP38" i="1"/>
  <c r="CQ38" i="1"/>
  <c r="CR38" i="1"/>
  <c r="CS38" i="1"/>
  <c r="CT38" i="1"/>
  <c r="CU38" i="1"/>
  <c r="CV38" i="1"/>
  <c r="CW38" i="1"/>
  <c r="BM39" i="1"/>
  <c r="CS39" i="1" s="1"/>
  <c r="CS36" i="1" s="1"/>
  <c r="BN39" i="1"/>
  <c r="CT39" i="1" s="1"/>
  <c r="BU39" i="1"/>
  <c r="CP39" i="1"/>
  <c r="CQ39" i="1"/>
  <c r="CR39" i="1"/>
  <c r="CU39" i="1"/>
  <c r="CV39" i="1"/>
  <c r="CW39" i="1"/>
  <c r="BB40" i="1"/>
  <c r="BB36" i="1" s="1"/>
  <c r="CP40" i="1"/>
  <c r="CQ40" i="1"/>
  <c r="CR40" i="1"/>
  <c r="CS40" i="1"/>
  <c r="CT40" i="1"/>
  <c r="CU40" i="1"/>
  <c r="CU36" i="1" s="1"/>
  <c r="CV40" i="1"/>
  <c r="CW40" i="1"/>
  <c r="G41" i="1"/>
  <c r="J41" i="1"/>
  <c r="U41" i="1"/>
  <c r="Z41" i="1"/>
  <c r="AT41" i="1"/>
  <c r="BC41" i="1"/>
  <c r="BF41" i="1"/>
  <c r="BL41" i="1"/>
  <c r="BN41" i="1"/>
  <c r="BV41" i="1"/>
  <c r="CE41" i="1"/>
  <c r="CL41" i="1"/>
  <c r="F42" i="1"/>
  <c r="G42" i="1"/>
  <c r="H42" i="1"/>
  <c r="I42" i="1"/>
  <c r="I41" i="1" s="1"/>
  <c r="J42" i="1"/>
  <c r="M42" i="1"/>
  <c r="M41" i="1" s="1"/>
  <c r="N42" i="1"/>
  <c r="N41" i="1" s="1"/>
  <c r="O42" i="1"/>
  <c r="P42" i="1"/>
  <c r="Q42" i="1"/>
  <c r="Q41" i="1" s="1"/>
  <c r="R42" i="1"/>
  <c r="R41" i="1" s="1"/>
  <c r="T42" i="1"/>
  <c r="U42" i="1"/>
  <c r="V42" i="1"/>
  <c r="V41" i="1" s="1"/>
  <c r="W42" i="1"/>
  <c r="X42" i="1"/>
  <c r="Y42" i="1"/>
  <c r="Y41" i="1" s="1"/>
  <c r="Z42" i="1"/>
  <c r="AC42" i="1"/>
  <c r="AC41" i="1" s="1"/>
  <c r="AD42" i="1"/>
  <c r="AE42" i="1"/>
  <c r="AE41" i="1" s="1"/>
  <c r="AF42" i="1"/>
  <c r="AG42" i="1"/>
  <c r="AG41" i="1" s="1"/>
  <c r="AH42" i="1"/>
  <c r="AH41" i="1" s="1"/>
  <c r="AI42" i="1"/>
  <c r="AI41" i="1" s="1"/>
  <c r="AL42" i="1"/>
  <c r="AM42" i="1"/>
  <c r="AM41" i="1" s="1"/>
  <c r="AN42" i="1"/>
  <c r="AN41" i="1" s="1"/>
  <c r="AO42" i="1"/>
  <c r="AO41" i="1" s="1"/>
  <c r="AP42" i="1"/>
  <c r="AP41" i="1" s="1"/>
  <c r="AQ42" i="1"/>
  <c r="AR42" i="1"/>
  <c r="AT42" i="1"/>
  <c r="AU42" i="1"/>
  <c r="AU41" i="1" s="1"/>
  <c r="AV42" i="1"/>
  <c r="AW42" i="1"/>
  <c r="AW41" i="1" s="1"/>
  <c r="AX42" i="1"/>
  <c r="AX41" i="1" s="1"/>
  <c r="AY42" i="1"/>
  <c r="AZ42" i="1"/>
  <c r="BA42" i="1"/>
  <c r="BB42" i="1"/>
  <c r="BC42" i="1"/>
  <c r="BD42" i="1"/>
  <c r="BE42" i="1"/>
  <c r="BE41" i="1" s="1"/>
  <c r="BF42" i="1"/>
  <c r="BG42" i="1"/>
  <c r="BG41" i="1" s="1"/>
  <c r="BH42" i="1"/>
  <c r="BH41" i="1" s="1"/>
  <c r="BI42" i="1"/>
  <c r="BI41" i="1" s="1"/>
  <c r="BJ42" i="1"/>
  <c r="BK42" i="1"/>
  <c r="BL42" i="1"/>
  <c r="BM42" i="1"/>
  <c r="BM41" i="1" s="1"/>
  <c r="BN42" i="1"/>
  <c r="BO42" i="1"/>
  <c r="BO41" i="1" s="1"/>
  <c r="BP42" i="1"/>
  <c r="BQ42" i="1"/>
  <c r="BQ41" i="1" s="1"/>
  <c r="BR42" i="1"/>
  <c r="BS42" i="1"/>
  <c r="BT42" i="1"/>
  <c r="BU42" i="1"/>
  <c r="BU41" i="1" s="1"/>
  <c r="BV42" i="1"/>
  <c r="BW42" i="1"/>
  <c r="BW41" i="1" s="1"/>
  <c r="BX42" i="1"/>
  <c r="BY42" i="1"/>
  <c r="BY41" i="1" s="1"/>
  <c r="BZ42" i="1"/>
  <c r="BZ41" i="1" s="1"/>
  <c r="CA42" i="1"/>
  <c r="CA41" i="1" s="1"/>
  <c r="CB42" i="1"/>
  <c r="CC42" i="1"/>
  <c r="CC41" i="1" s="1"/>
  <c r="CD42" i="1"/>
  <c r="CD41" i="1" s="1"/>
  <c r="CE42" i="1"/>
  <c r="CF42" i="1"/>
  <c r="CG42" i="1"/>
  <c r="CG41" i="1" s="1"/>
  <c r="CH42" i="1"/>
  <c r="CH41" i="1" s="1"/>
  <c r="CI42" i="1"/>
  <c r="CI41" i="1" s="1"/>
  <c r="CJ42" i="1"/>
  <c r="CK42" i="1"/>
  <c r="CK41" i="1" s="1"/>
  <c r="CL42" i="1"/>
  <c r="CM42" i="1"/>
  <c r="CM41" i="1" s="1"/>
  <c r="CN42" i="1"/>
  <c r="CO42" i="1"/>
  <c r="CO41" i="1" s="1"/>
  <c r="L43" i="1"/>
  <c r="L42" i="1" s="1"/>
  <c r="L41" i="1" s="1"/>
  <c r="S43" i="1"/>
  <c r="S42" i="1" s="1"/>
  <c r="S41" i="1" s="1"/>
  <c r="T43" i="1"/>
  <c r="AB43" i="1"/>
  <c r="AB42" i="1" s="1"/>
  <c r="AB41" i="1" s="1"/>
  <c r="AI43" i="1"/>
  <c r="AJ43" i="1"/>
  <c r="AJ42" i="1" s="1"/>
  <c r="AJ41" i="1" s="1"/>
  <c r="AK43" i="1"/>
  <c r="CW43" i="1" s="1"/>
  <c r="CW42" i="1" s="1"/>
  <c r="AQ43" i="1"/>
  <c r="AS43" i="1"/>
  <c r="AS42" i="1" s="1"/>
  <c r="AS41" i="1" s="1"/>
  <c r="AY43" i="1"/>
  <c r="BG43" i="1"/>
  <c r="BO43" i="1"/>
  <c r="BS43" i="1"/>
  <c r="CQ43" i="1" s="1"/>
  <c r="CQ42" i="1" s="1"/>
  <c r="BW43" i="1"/>
  <c r="CP43" i="1"/>
  <c r="CP42" i="1" s="1"/>
  <c r="CP41" i="1" s="1"/>
  <c r="CR43" i="1"/>
  <c r="CR42" i="1" s="1"/>
  <c r="CS43" i="1"/>
  <c r="CS42" i="1" s="1"/>
  <c r="CT43" i="1"/>
  <c r="CT42" i="1" s="1"/>
  <c r="CT41" i="1" s="1"/>
  <c r="F44" i="1"/>
  <c r="G44" i="1"/>
  <c r="H44" i="1"/>
  <c r="H41" i="1" s="1"/>
  <c r="I44" i="1"/>
  <c r="J44" i="1"/>
  <c r="L44" i="1"/>
  <c r="M44" i="1"/>
  <c r="N44" i="1"/>
  <c r="O44" i="1"/>
  <c r="P44" i="1"/>
  <c r="P41" i="1" s="1"/>
  <c r="Q44" i="1"/>
  <c r="R44" i="1"/>
  <c r="T44" i="1"/>
  <c r="T41" i="1" s="1"/>
  <c r="U44" i="1"/>
  <c r="V44" i="1"/>
  <c r="W44" i="1"/>
  <c r="X44" i="1"/>
  <c r="X41" i="1" s="1"/>
  <c r="Y44" i="1"/>
  <c r="Z44" i="1"/>
  <c r="AA44" i="1"/>
  <c r="AB44" i="1"/>
  <c r="AC44" i="1"/>
  <c r="AD44" i="1"/>
  <c r="AD41" i="1" s="1"/>
  <c r="AE44" i="1"/>
  <c r="AF44" i="1"/>
  <c r="AG44" i="1"/>
  <c r="AH44" i="1"/>
  <c r="AJ44" i="1"/>
  <c r="AK44" i="1"/>
  <c r="AL44" i="1"/>
  <c r="AM44" i="1"/>
  <c r="AN44" i="1"/>
  <c r="AO44" i="1"/>
  <c r="AP44" i="1"/>
  <c r="AR44" i="1"/>
  <c r="AR41" i="1" s="1"/>
  <c r="AS44" i="1"/>
  <c r="AT44" i="1"/>
  <c r="AU44" i="1"/>
  <c r="AV44" i="1"/>
  <c r="AV41" i="1" s="1"/>
  <c r="AW44" i="1"/>
  <c r="AX44" i="1"/>
  <c r="BB44" i="1"/>
  <c r="BC44" i="1"/>
  <c r="BD44" i="1"/>
  <c r="BD41" i="1" s="1"/>
  <c r="BE44" i="1"/>
  <c r="BF44" i="1"/>
  <c r="BH44" i="1"/>
  <c r="BI44" i="1"/>
  <c r="BJ44" i="1"/>
  <c r="BJ41" i="1" s="1"/>
  <c r="BK44" i="1"/>
  <c r="BL44" i="1"/>
  <c r="BM44" i="1"/>
  <c r="BN44" i="1"/>
  <c r="BP44" i="1"/>
  <c r="BQ44" i="1"/>
  <c r="BR44" i="1"/>
  <c r="BS44" i="1"/>
  <c r="BS41" i="1" s="1"/>
  <c r="BT44" i="1"/>
  <c r="BT41" i="1" s="1"/>
  <c r="BU44" i="1"/>
  <c r="BV44" i="1"/>
  <c r="BX44" i="1"/>
  <c r="BX41" i="1" s="1"/>
  <c r="BY44" i="1"/>
  <c r="BZ44" i="1"/>
  <c r="CA44" i="1"/>
  <c r="CB44" i="1"/>
  <c r="CB41" i="1" s="1"/>
  <c r="CC44" i="1"/>
  <c r="CD44" i="1"/>
  <c r="CE44" i="1"/>
  <c r="CF44" i="1"/>
  <c r="CF41" i="1" s="1"/>
  <c r="CG44" i="1"/>
  <c r="CH44" i="1"/>
  <c r="CI44" i="1"/>
  <c r="CJ44" i="1"/>
  <c r="CJ41" i="1" s="1"/>
  <c r="CK44" i="1"/>
  <c r="CL44" i="1"/>
  <c r="CM44" i="1"/>
  <c r="CN44" i="1"/>
  <c r="CN41" i="1" s="1"/>
  <c r="CO44" i="1"/>
  <c r="CP44" i="1"/>
  <c r="CR44" i="1"/>
  <c r="G45" i="1"/>
  <c r="K45" i="1"/>
  <c r="S45" i="1"/>
  <c r="S44" i="1" s="1"/>
  <c r="AA45" i="1"/>
  <c r="AJ45" i="1"/>
  <c r="AI45" i="1" s="1"/>
  <c r="AI44" i="1" s="1"/>
  <c r="AR45" i="1"/>
  <c r="AZ45" i="1"/>
  <c r="AY45" i="1" s="1"/>
  <c r="AY44" i="1" s="1"/>
  <c r="BA45" i="1"/>
  <c r="BA44" i="1" s="1"/>
  <c r="BA41" i="1" s="1"/>
  <c r="BH45" i="1"/>
  <c r="BG45" i="1" s="1"/>
  <c r="BG44" i="1" s="1"/>
  <c r="BP45" i="1"/>
  <c r="BO45" i="1" s="1"/>
  <c r="BO44" i="1" s="1"/>
  <c r="BS45" i="1"/>
  <c r="BW45" i="1"/>
  <c r="BW44" i="1" s="1"/>
  <c r="CP45" i="1"/>
  <c r="CQ45" i="1"/>
  <c r="CQ44" i="1" s="1"/>
  <c r="CR45" i="1"/>
  <c r="CS45" i="1"/>
  <c r="CS44" i="1" s="1"/>
  <c r="CT45" i="1"/>
  <c r="CT44" i="1" s="1"/>
  <c r="F46" i="1"/>
  <c r="G46" i="1"/>
  <c r="J46" i="1"/>
  <c r="N46" i="1"/>
  <c r="O46" i="1"/>
  <c r="R46" i="1"/>
  <c r="V46" i="1"/>
  <c r="W46" i="1"/>
  <c r="Z46" i="1"/>
  <c r="AB46" i="1"/>
  <c r="AE46" i="1"/>
  <c r="AJ46" i="1"/>
  <c r="AP46" i="1"/>
  <c r="AR46" i="1"/>
  <c r="AS46" i="1"/>
  <c r="AT46" i="1"/>
  <c r="AX46" i="1"/>
  <c r="BA46" i="1"/>
  <c r="BB46" i="1"/>
  <c r="BC46" i="1"/>
  <c r="BH46" i="1"/>
  <c r="BJ46" i="1"/>
  <c r="BK46" i="1"/>
  <c r="BQ46" i="1"/>
  <c r="BR46" i="1"/>
  <c r="BS46" i="1"/>
  <c r="BV46" i="1"/>
  <c r="BY46" i="1"/>
  <c r="BZ46" i="1"/>
  <c r="CD46" i="1"/>
  <c r="CH46" i="1"/>
  <c r="CI46" i="1"/>
  <c r="CL46" i="1"/>
  <c r="CM46" i="1"/>
  <c r="F47" i="1"/>
  <c r="G47" i="1"/>
  <c r="H47" i="1"/>
  <c r="H46" i="1" s="1"/>
  <c r="I47" i="1"/>
  <c r="I46" i="1" s="1"/>
  <c r="J47" i="1"/>
  <c r="K47" i="1"/>
  <c r="K46" i="1" s="1"/>
  <c r="L47" i="1"/>
  <c r="L46" i="1" s="1"/>
  <c r="M47" i="1"/>
  <c r="M46" i="1" s="1"/>
  <c r="N47" i="1"/>
  <c r="O47" i="1"/>
  <c r="P47" i="1"/>
  <c r="P46" i="1" s="1"/>
  <c r="Q47" i="1"/>
  <c r="Q46" i="1" s="1"/>
  <c r="R47" i="1"/>
  <c r="S47" i="1"/>
  <c r="S46" i="1" s="1"/>
  <c r="T47" i="1"/>
  <c r="T46" i="1" s="1"/>
  <c r="U47" i="1"/>
  <c r="U46" i="1" s="1"/>
  <c r="V47" i="1"/>
  <c r="W47" i="1"/>
  <c r="X47" i="1"/>
  <c r="X46" i="1" s="1"/>
  <c r="Y47" i="1"/>
  <c r="Y46" i="1" s="1"/>
  <c r="Z47" i="1"/>
  <c r="AA47" i="1"/>
  <c r="AA46" i="1" s="1"/>
  <c r="AB47" i="1"/>
  <c r="AC47" i="1"/>
  <c r="AC46" i="1" s="1"/>
  <c r="AD47" i="1"/>
  <c r="AD46" i="1" s="1"/>
  <c r="AE47" i="1"/>
  <c r="AF47" i="1"/>
  <c r="AF46" i="1" s="1"/>
  <c r="AG47" i="1"/>
  <c r="AG46" i="1" s="1"/>
  <c r="AH47" i="1"/>
  <c r="AH46" i="1" s="1"/>
  <c r="AI47" i="1"/>
  <c r="AI46" i="1" s="1"/>
  <c r="AJ47" i="1"/>
  <c r="AK47" i="1"/>
  <c r="AK46" i="1" s="1"/>
  <c r="AL47" i="1"/>
  <c r="AL46" i="1" s="1"/>
  <c r="AM47" i="1"/>
  <c r="AM46" i="1" s="1"/>
  <c r="AN47" i="1"/>
  <c r="AN46" i="1" s="1"/>
  <c r="AO47" i="1"/>
  <c r="AO46" i="1" s="1"/>
  <c r="AP47" i="1"/>
  <c r="AQ47" i="1"/>
  <c r="AQ46" i="1" s="1"/>
  <c r="AR47" i="1"/>
  <c r="AS47" i="1"/>
  <c r="AT47" i="1"/>
  <c r="AU47" i="1"/>
  <c r="AU46" i="1" s="1"/>
  <c r="AV47" i="1"/>
  <c r="AV46" i="1" s="1"/>
  <c r="AW47" i="1"/>
  <c r="AW46" i="1" s="1"/>
  <c r="AX47" i="1"/>
  <c r="AY47" i="1"/>
  <c r="AY46" i="1" s="1"/>
  <c r="AZ47" i="1"/>
  <c r="AZ46" i="1" s="1"/>
  <c r="BA47" i="1"/>
  <c r="BB47" i="1"/>
  <c r="BC47" i="1"/>
  <c r="BD47" i="1"/>
  <c r="BD46" i="1" s="1"/>
  <c r="BE47" i="1"/>
  <c r="BE46" i="1" s="1"/>
  <c r="BF47" i="1"/>
  <c r="BF46" i="1" s="1"/>
  <c r="BG47" i="1"/>
  <c r="BG46" i="1" s="1"/>
  <c r="BH47" i="1"/>
  <c r="BI47" i="1"/>
  <c r="BI46" i="1" s="1"/>
  <c r="BJ47" i="1"/>
  <c r="BK47" i="1"/>
  <c r="BL47" i="1"/>
  <c r="BL46" i="1" s="1"/>
  <c r="BM47" i="1"/>
  <c r="BM46" i="1" s="1"/>
  <c r="BN47" i="1"/>
  <c r="BN46" i="1" s="1"/>
  <c r="BO47" i="1"/>
  <c r="BO46" i="1" s="1"/>
  <c r="BQ47" i="1"/>
  <c r="BR47" i="1"/>
  <c r="BS47" i="1"/>
  <c r="BT47" i="1"/>
  <c r="BT46" i="1" s="1"/>
  <c r="BU47" i="1"/>
  <c r="BU46" i="1" s="1"/>
  <c r="BV47" i="1"/>
  <c r="BW47" i="1"/>
  <c r="BW46" i="1" s="1"/>
  <c r="BX47" i="1"/>
  <c r="BX46" i="1" s="1"/>
  <c r="BY47" i="1"/>
  <c r="BZ47" i="1"/>
  <c r="CA47" i="1"/>
  <c r="CA46" i="1" s="1"/>
  <c r="CB47" i="1"/>
  <c r="CB46" i="1" s="1"/>
  <c r="CC47" i="1"/>
  <c r="CC46" i="1" s="1"/>
  <c r="CD47" i="1"/>
  <c r="CE47" i="1"/>
  <c r="CE46" i="1" s="1"/>
  <c r="CF47" i="1"/>
  <c r="CF46" i="1" s="1"/>
  <c r="CG47" i="1"/>
  <c r="CG46" i="1" s="1"/>
  <c r="CH47" i="1"/>
  <c r="CI47" i="1"/>
  <c r="CJ47" i="1"/>
  <c r="CJ46" i="1" s="1"/>
  <c r="CK47" i="1"/>
  <c r="CK46" i="1" s="1"/>
  <c r="CL47" i="1"/>
  <c r="CM47" i="1"/>
  <c r="CN47" i="1"/>
  <c r="CN46" i="1" s="1"/>
  <c r="CO47" i="1"/>
  <c r="CO46" i="1" s="1"/>
  <c r="CP48" i="1"/>
  <c r="CQ48" i="1"/>
  <c r="CQ47" i="1" s="1"/>
  <c r="CQ46" i="1" s="1"/>
  <c r="CR48" i="1"/>
  <c r="CS48" i="1"/>
  <c r="CT48" i="1"/>
  <c r="CU48" i="1"/>
  <c r="CU47" i="1" s="1"/>
  <c r="CU46" i="1" s="1"/>
  <c r="CV48" i="1"/>
  <c r="CV47" i="1" s="1"/>
  <c r="CV46" i="1" s="1"/>
  <c r="CW48" i="1"/>
  <c r="CW47" i="1" s="1"/>
  <c r="CW46" i="1" s="1"/>
  <c r="AQ49" i="1"/>
  <c r="CU49" i="1" s="1"/>
  <c r="BA49" i="1"/>
  <c r="CW49" i="1" s="1"/>
  <c r="BH49" i="1"/>
  <c r="BP49" i="1"/>
  <c r="CV49" i="1" s="1"/>
  <c r="CP49" i="1"/>
  <c r="CQ49" i="1"/>
  <c r="CR49" i="1"/>
  <c r="CS49" i="1"/>
  <c r="CT49" i="1"/>
  <c r="CP50" i="1"/>
  <c r="CQ50" i="1"/>
  <c r="CR50" i="1"/>
  <c r="CS50" i="1"/>
  <c r="CT50" i="1"/>
  <c r="CU50" i="1"/>
  <c r="CV50" i="1"/>
  <c r="CW50" i="1"/>
  <c r="CP51" i="1"/>
  <c r="CQ51" i="1"/>
  <c r="CR51" i="1"/>
  <c r="CS51" i="1"/>
  <c r="CS47" i="1" s="1"/>
  <c r="CS46" i="1" s="1"/>
  <c r="CT51" i="1"/>
  <c r="CT47" i="1" s="1"/>
  <c r="CT46" i="1" s="1"/>
  <c r="CU51" i="1"/>
  <c r="CV51" i="1"/>
  <c r="CW51" i="1"/>
  <c r="F52" i="1"/>
  <c r="I52" i="1"/>
  <c r="J52" i="1"/>
  <c r="K52" i="1"/>
  <c r="R52" i="1"/>
  <c r="Y52" i="1"/>
  <c r="AA52" i="1"/>
  <c r="AG52" i="1"/>
  <c r="AH52" i="1"/>
  <c r="AP52" i="1"/>
  <c r="AT52" i="1"/>
  <c r="BA52" i="1"/>
  <c r="BB52" i="1"/>
  <c r="BI52" i="1"/>
  <c r="BN52" i="1"/>
  <c r="BO52" i="1"/>
  <c r="BV52" i="1"/>
  <c r="BZ52" i="1"/>
  <c r="CA52" i="1"/>
  <c r="CG52" i="1"/>
  <c r="CH52" i="1"/>
  <c r="CO52" i="1"/>
  <c r="F53" i="1"/>
  <c r="G53" i="1"/>
  <c r="G52" i="1" s="1"/>
  <c r="H53" i="1"/>
  <c r="I53" i="1"/>
  <c r="J53" i="1"/>
  <c r="K53" i="1"/>
  <c r="L53" i="1"/>
  <c r="M53" i="1"/>
  <c r="N53" i="1"/>
  <c r="O53" i="1"/>
  <c r="O52" i="1" s="1"/>
  <c r="P53" i="1"/>
  <c r="Q53" i="1"/>
  <c r="R53" i="1"/>
  <c r="S53" i="1"/>
  <c r="T53" i="1"/>
  <c r="U53" i="1"/>
  <c r="U52" i="1" s="1"/>
  <c r="V53" i="1"/>
  <c r="W53" i="1"/>
  <c r="X53" i="1"/>
  <c r="Y53" i="1"/>
  <c r="Z53" i="1"/>
  <c r="AA53" i="1"/>
  <c r="AB53" i="1"/>
  <c r="AC53" i="1"/>
  <c r="AC52" i="1" s="1"/>
  <c r="AD53" i="1"/>
  <c r="AD52" i="1" s="1"/>
  <c r="AE53" i="1"/>
  <c r="AF53" i="1"/>
  <c r="AG53" i="1"/>
  <c r="AH53" i="1"/>
  <c r="AI53" i="1"/>
  <c r="AJ53" i="1"/>
  <c r="AK53" i="1"/>
  <c r="AK52" i="1" s="1"/>
  <c r="AL53" i="1"/>
  <c r="AL52" i="1" s="1"/>
  <c r="AM53" i="1"/>
  <c r="AM52" i="1" s="1"/>
  <c r="AN53" i="1"/>
  <c r="AO53" i="1"/>
  <c r="AP53" i="1"/>
  <c r="AQ53" i="1"/>
  <c r="AQ52" i="1" s="1"/>
  <c r="AR53" i="1"/>
  <c r="AS53" i="1"/>
  <c r="AT53" i="1"/>
  <c r="AU53" i="1"/>
  <c r="AV53" i="1"/>
  <c r="AW53" i="1"/>
  <c r="AX53" i="1"/>
  <c r="AX52" i="1" s="1"/>
  <c r="AY53" i="1"/>
  <c r="AY52" i="1" s="1"/>
  <c r="AZ53" i="1"/>
  <c r="BA53" i="1"/>
  <c r="BB53" i="1"/>
  <c r="BC53" i="1"/>
  <c r="BC52" i="1" s="1"/>
  <c r="BD53" i="1"/>
  <c r="BE53" i="1"/>
  <c r="BF53" i="1"/>
  <c r="BF52" i="1" s="1"/>
  <c r="BG53" i="1"/>
  <c r="BG52" i="1" s="1"/>
  <c r="BH53" i="1"/>
  <c r="BI53" i="1"/>
  <c r="BJ53" i="1"/>
  <c r="BJ52" i="1" s="1"/>
  <c r="BK53" i="1"/>
  <c r="BK52" i="1" s="1"/>
  <c r="BL53" i="1"/>
  <c r="BM53" i="1"/>
  <c r="BN53" i="1"/>
  <c r="BO53" i="1"/>
  <c r="BP53" i="1"/>
  <c r="BQ53" i="1"/>
  <c r="BQ52" i="1" s="1"/>
  <c r="BR53" i="1"/>
  <c r="BR52" i="1" s="1"/>
  <c r="BS53" i="1"/>
  <c r="BS52" i="1" s="1"/>
  <c r="BT53" i="1"/>
  <c r="BU53" i="1"/>
  <c r="BV53" i="1"/>
  <c r="BW53" i="1"/>
  <c r="BW52" i="1" s="1"/>
  <c r="BX53" i="1"/>
  <c r="BY53" i="1"/>
  <c r="BZ53" i="1"/>
  <c r="CA53" i="1"/>
  <c r="CB53" i="1"/>
  <c r="CC53" i="1"/>
  <c r="CD53" i="1"/>
  <c r="CD52" i="1" s="1"/>
  <c r="CE53" i="1"/>
  <c r="CE52" i="1" s="1"/>
  <c r="CF53" i="1"/>
  <c r="CG53" i="1"/>
  <c r="CH53" i="1"/>
  <c r="CI53" i="1"/>
  <c r="CI52" i="1" s="1"/>
  <c r="CI66" i="1" s="1"/>
  <c r="CJ53" i="1"/>
  <c r="CK53" i="1"/>
  <c r="CL53" i="1"/>
  <c r="CL52" i="1" s="1"/>
  <c r="CM53" i="1"/>
  <c r="CM52" i="1" s="1"/>
  <c r="CN53" i="1"/>
  <c r="CO53" i="1"/>
  <c r="CP54" i="1"/>
  <c r="CP53" i="1" s="1"/>
  <c r="CP52" i="1" s="1"/>
  <c r="CQ54" i="1"/>
  <c r="CQ53" i="1" s="1"/>
  <c r="CQ52" i="1" s="1"/>
  <c r="CR54" i="1"/>
  <c r="CR53" i="1" s="1"/>
  <c r="CS54" i="1"/>
  <c r="CS53" i="1" s="1"/>
  <c r="CT54" i="1"/>
  <c r="CT53" i="1" s="1"/>
  <c r="CT52" i="1" s="1"/>
  <c r="CU54" i="1"/>
  <c r="CU53" i="1" s="1"/>
  <c r="CU52" i="1" s="1"/>
  <c r="CV54" i="1"/>
  <c r="CV53" i="1" s="1"/>
  <c r="CW54" i="1"/>
  <c r="CW53" i="1" s="1"/>
  <c r="CP55" i="1"/>
  <c r="CQ55" i="1"/>
  <c r="CR55" i="1"/>
  <c r="CS55" i="1"/>
  <c r="CT55" i="1"/>
  <c r="CU55" i="1"/>
  <c r="CV55" i="1"/>
  <c r="CW55" i="1"/>
  <c r="CP56" i="1"/>
  <c r="CQ56" i="1"/>
  <c r="CR56" i="1"/>
  <c r="CS56" i="1"/>
  <c r="CT56" i="1"/>
  <c r="CU56" i="1"/>
  <c r="CV56" i="1"/>
  <c r="CW56" i="1"/>
  <c r="CP57" i="1"/>
  <c r="CQ57" i="1"/>
  <c r="CR57" i="1"/>
  <c r="CS57" i="1"/>
  <c r="CT57" i="1"/>
  <c r="CU57" i="1"/>
  <c r="CV57" i="1"/>
  <c r="CW57" i="1"/>
  <c r="CP58" i="1"/>
  <c r="CQ58" i="1"/>
  <c r="CR58" i="1"/>
  <c r="CS58" i="1"/>
  <c r="CT58" i="1"/>
  <c r="CU58" i="1"/>
  <c r="CV58" i="1"/>
  <c r="CW58" i="1"/>
  <c r="F59" i="1"/>
  <c r="G59" i="1"/>
  <c r="H59" i="1"/>
  <c r="H52" i="1" s="1"/>
  <c r="I59" i="1"/>
  <c r="J59" i="1"/>
  <c r="K59" i="1"/>
  <c r="L59" i="1"/>
  <c r="M59" i="1"/>
  <c r="N59" i="1"/>
  <c r="O59" i="1"/>
  <c r="P59" i="1"/>
  <c r="P52" i="1" s="1"/>
  <c r="Q59" i="1"/>
  <c r="Q52" i="1" s="1"/>
  <c r="R59" i="1"/>
  <c r="S59" i="1"/>
  <c r="S52" i="1" s="1"/>
  <c r="T59" i="1"/>
  <c r="U59" i="1"/>
  <c r="V59" i="1"/>
  <c r="W59" i="1"/>
  <c r="X59" i="1"/>
  <c r="X52" i="1" s="1"/>
  <c r="Y59" i="1"/>
  <c r="Z59" i="1"/>
  <c r="AA59" i="1"/>
  <c r="AB59" i="1"/>
  <c r="AC59" i="1"/>
  <c r="AD59" i="1"/>
  <c r="AE59" i="1"/>
  <c r="AF59" i="1"/>
  <c r="AG59" i="1"/>
  <c r="AH59" i="1"/>
  <c r="AI59" i="1"/>
  <c r="AJ59" i="1"/>
  <c r="AK59" i="1"/>
  <c r="AL59" i="1"/>
  <c r="AM59" i="1"/>
  <c r="AN59" i="1"/>
  <c r="AP59" i="1"/>
  <c r="AQ59" i="1"/>
  <c r="AR59" i="1"/>
  <c r="AS59" i="1"/>
  <c r="AS52" i="1" s="1"/>
  <c r="AT59" i="1"/>
  <c r="AU59" i="1"/>
  <c r="AU52" i="1" s="1"/>
  <c r="AV59" i="1"/>
  <c r="AW59" i="1"/>
  <c r="AX59" i="1"/>
  <c r="AY59" i="1"/>
  <c r="BA59" i="1"/>
  <c r="BB59" i="1"/>
  <c r="BC59" i="1"/>
  <c r="BD59" i="1"/>
  <c r="BE59" i="1"/>
  <c r="BF59" i="1"/>
  <c r="BG59" i="1"/>
  <c r="BH59" i="1"/>
  <c r="BI59" i="1"/>
  <c r="BJ59" i="1"/>
  <c r="BK59" i="1"/>
  <c r="BL59" i="1"/>
  <c r="BM59" i="1"/>
  <c r="BN59" i="1"/>
  <c r="BO59" i="1"/>
  <c r="BP59" i="1"/>
  <c r="BQ59" i="1"/>
  <c r="BR59" i="1"/>
  <c r="BS59" i="1"/>
  <c r="BT59" i="1"/>
  <c r="BU59" i="1"/>
  <c r="BV59" i="1"/>
  <c r="BW59" i="1"/>
  <c r="BX59" i="1"/>
  <c r="BY59" i="1"/>
  <c r="BY52" i="1" s="1"/>
  <c r="BZ59" i="1"/>
  <c r="CA59" i="1"/>
  <c r="CB59" i="1"/>
  <c r="CC59" i="1"/>
  <c r="CD59" i="1"/>
  <c r="CE59" i="1"/>
  <c r="CF59" i="1"/>
  <c r="CG59" i="1"/>
  <c r="CH59" i="1"/>
  <c r="CI59" i="1"/>
  <c r="CJ59" i="1"/>
  <c r="CK59" i="1"/>
  <c r="CL59" i="1"/>
  <c r="CM59" i="1"/>
  <c r="CN59" i="1"/>
  <c r="CO59" i="1"/>
  <c r="CQ59" i="1"/>
  <c r="CU59" i="1"/>
  <c r="AN60" i="1"/>
  <c r="CR60" i="1" s="1"/>
  <c r="CR59" i="1" s="1"/>
  <c r="AO60" i="1"/>
  <c r="AO59" i="1" s="1"/>
  <c r="CP60" i="1"/>
  <c r="CP59" i="1" s="1"/>
  <c r="CQ60" i="1"/>
  <c r="CS60" i="1"/>
  <c r="CS59" i="1" s="1"/>
  <c r="CT60" i="1"/>
  <c r="CT59" i="1" s="1"/>
  <c r="CU60" i="1"/>
  <c r="CV60" i="1"/>
  <c r="CW60" i="1"/>
  <c r="CW59" i="1" s="1"/>
  <c r="AZ61" i="1"/>
  <c r="CV61" i="1" s="1"/>
  <c r="CV59" i="1" s="1"/>
  <c r="CP61" i="1"/>
  <c r="CQ61" i="1"/>
  <c r="CR61" i="1"/>
  <c r="CS61" i="1"/>
  <c r="CT61" i="1"/>
  <c r="CU61" i="1"/>
  <c r="CW61" i="1"/>
  <c r="F63" i="1"/>
  <c r="F62" i="1" s="1"/>
  <c r="G63" i="1"/>
  <c r="G62" i="1" s="1"/>
  <c r="H63" i="1"/>
  <c r="H62" i="1" s="1"/>
  <c r="I63" i="1"/>
  <c r="I62" i="1" s="1"/>
  <c r="J63" i="1"/>
  <c r="J62" i="1" s="1"/>
  <c r="K63" i="1"/>
  <c r="K62" i="1" s="1"/>
  <c r="L63" i="1"/>
  <c r="L62" i="1" s="1"/>
  <c r="M63" i="1"/>
  <c r="M62" i="1" s="1"/>
  <c r="N63" i="1"/>
  <c r="N62" i="1" s="1"/>
  <c r="O63" i="1"/>
  <c r="O62" i="1" s="1"/>
  <c r="P63" i="1"/>
  <c r="P62" i="1" s="1"/>
  <c r="Q63" i="1"/>
  <c r="Q62" i="1" s="1"/>
  <c r="R63" i="1"/>
  <c r="R62" i="1" s="1"/>
  <c r="S63" i="1"/>
  <c r="S62" i="1" s="1"/>
  <c r="T63" i="1"/>
  <c r="T62" i="1" s="1"/>
  <c r="U63" i="1"/>
  <c r="U62" i="1" s="1"/>
  <c r="V63" i="1"/>
  <c r="V62" i="1" s="1"/>
  <c r="W63" i="1"/>
  <c r="W62" i="1" s="1"/>
  <c r="X63" i="1"/>
  <c r="X62" i="1" s="1"/>
  <c r="Y63" i="1"/>
  <c r="Y62" i="1" s="1"/>
  <c r="Y66" i="1" s="1"/>
  <c r="Z63" i="1"/>
  <c r="Z62" i="1" s="1"/>
  <c r="AA63" i="1"/>
  <c r="AA62" i="1" s="1"/>
  <c r="AB63" i="1"/>
  <c r="AB62" i="1" s="1"/>
  <c r="AC63" i="1"/>
  <c r="AC62" i="1" s="1"/>
  <c r="AD63" i="1"/>
  <c r="AD62" i="1" s="1"/>
  <c r="AE63" i="1"/>
  <c r="AE62" i="1" s="1"/>
  <c r="AF63" i="1"/>
  <c r="AF62" i="1" s="1"/>
  <c r="AG63" i="1"/>
  <c r="AG62" i="1" s="1"/>
  <c r="AH63" i="1"/>
  <c r="AH62" i="1" s="1"/>
  <c r="AI63" i="1"/>
  <c r="AI62" i="1" s="1"/>
  <c r="AJ63" i="1"/>
  <c r="AJ62" i="1" s="1"/>
  <c r="AK63" i="1"/>
  <c r="AK62" i="1" s="1"/>
  <c r="AL63" i="1"/>
  <c r="AL62" i="1" s="1"/>
  <c r="AM63" i="1"/>
  <c r="AM62" i="1" s="1"/>
  <c r="AN63" i="1"/>
  <c r="AN62" i="1" s="1"/>
  <c r="AO63" i="1"/>
  <c r="AO62" i="1" s="1"/>
  <c r="AP63" i="1"/>
  <c r="AP62" i="1" s="1"/>
  <c r="AQ63" i="1"/>
  <c r="AQ62" i="1" s="1"/>
  <c r="AR63" i="1"/>
  <c r="AR62" i="1" s="1"/>
  <c r="AS63" i="1"/>
  <c r="AS62" i="1" s="1"/>
  <c r="AT63" i="1"/>
  <c r="AT62" i="1" s="1"/>
  <c r="AU63" i="1"/>
  <c r="AU62" i="1" s="1"/>
  <c r="AV63" i="1"/>
  <c r="AV62" i="1" s="1"/>
  <c r="AW63" i="1"/>
  <c r="AW62" i="1" s="1"/>
  <c r="AX63" i="1"/>
  <c r="AX62" i="1" s="1"/>
  <c r="AY63" i="1"/>
  <c r="AY62" i="1" s="1"/>
  <c r="AZ63" i="1"/>
  <c r="AZ62" i="1" s="1"/>
  <c r="BA63" i="1"/>
  <c r="BA62" i="1" s="1"/>
  <c r="BB63" i="1"/>
  <c r="BB62" i="1" s="1"/>
  <c r="BC63" i="1"/>
  <c r="BC62" i="1" s="1"/>
  <c r="BD63" i="1"/>
  <c r="BD62" i="1" s="1"/>
  <c r="BE63" i="1"/>
  <c r="BE62" i="1" s="1"/>
  <c r="BF63" i="1"/>
  <c r="BF62" i="1" s="1"/>
  <c r="BG63" i="1"/>
  <c r="BG62" i="1" s="1"/>
  <c r="BH63" i="1"/>
  <c r="BH62" i="1" s="1"/>
  <c r="BI63" i="1"/>
  <c r="BI62" i="1" s="1"/>
  <c r="BJ63" i="1"/>
  <c r="BJ62" i="1" s="1"/>
  <c r="BK63" i="1"/>
  <c r="BK62" i="1" s="1"/>
  <c r="BL63" i="1"/>
  <c r="BL62" i="1" s="1"/>
  <c r="BM63" i="1"/>
  <c r="BM62" i="1" s="1"/>
  <c r="BN63" i="1"/>
  <c r="BN62" i="1" s="1"/>
  <c r="BO63" i="1"/>
  <c r="BO62" i="1" s="1"/>
  <c r="BP63" i="1"/>
  <c r="BP62" i="1" s="1"/>
  <c r="BQ63" i="1"/>
  <c r="BQ62" i="1" s="1"/>
  <c r="BR63" i="1"/>
  <c r="BR62" i="1" s="1"/>
  <c r="BS63" i="1"/>
  <c r="BS62" i="1" s="1"/>
  <c r="BT63" i="1"/>
  <c r="BT62" i="1" s="1"/>
  <c r="BU63" i="1"/>
  <c r="BU62" i="1" s="1"/>
  <c r="BV63" i="1"/>
  <c r="BV62" i="1" s="1"/>
  <c r="BW63" i="1"/>
  <c r="BW62" i="1" s="1"/>
  <c r="BX63" i="1"/>
  <c r="BX62" i="1" s="1"/>
  <c r="BY63" i="1"/>
  <c r="BY62" i="1" s="1"/>
  <c r="BZ63" i="1"/>
  <c r="BZ62" i="1" s="1"/>
  <c r="CA63" i="1"/>
  <c r="CA62" i="1" s="1"/>
  <c r="CB63" i="1"/>
  <c r="CB62" i="1" s="1"/>
  <c r="CC63" i="1"/>
  <c r="CC62" i="1" s="1"/>
  <c r="CD63" i="1"/>
  <c r="CD62" i="1" s="1"/>
  <c r="CE63" i="1"/>
  <c r="CE62" i="1" s="1"/>
  <c r="CF63" i="1"/>
  <c r="CF62" i="1" s="1"/>
  <c r="CG63" i="1"/>
  <c r="CG62" i="1" s="1"/>
  <c r="CH63" i="1"/>
  <c r="CH62" i="1" s="1"/>
  <c r="CI63" i="1"/>
  <c r="CI62" i="1" s="1"/>
  <c r="CJ63" i="1"/>
  <c r="CJ62" i="1" s="1"/>
  <c r="CK63" i="1"/>
  <c r="CK62" i="1" s="1"/>
  <c r="CL63" i="1"/>
  <c r="CL62" i="1" s="1"/>
  <c r="CM63" i="1"/>
  <c r="CM62" i="1" s="1"/>
  <c r="CN63" i="1"/>
  <c r="CN62" i="1" s="1"/>
  <c r="CO63" i="1"/>
  <c r="CO62" i="1" s="1"/>
  <c r="CP64" i="1"/>
  <c r="CP63" i="1" s="1"/>
  <c r="CP62" i="1" s="1"/>
  <c r="CQ64" i="1"/>
  <c r="CQ63" i="1" s="1"/>
  <c r="CQ62" i="1" s="1"/>
  <c r="CR64" i="1"/>
  <c r="CR63" i="1" s="1"/>
  <c r="CR62" i="1" s="1"/>
  <c r="CS64" i="1"/>
  <c r="CS63" i="1" s="1"/>
  <c r="CS62" i="1" s="1"/>
  <c r="CT64" i="1"/>
  <c r="CT63" i="1" s="1"/>
  <c r="CT62" i="1" s="1"/>
  <c r="CU64" i="1"/>
  <c r="CU63" i="1" s="1"/>
  <c r="CU62" i="1" s="1"/>
  <c r="CV64" i="1"/>
  <c r="CV63" i="1" s="1"/>
  <c r="CV62" i="1" s="1"/>
  <c r="CW64" i="1"/>
  <c r="CW63" i="1" s="1"/>
  <c r="CW62" i="1" s="1"/>
  <c r="T65" i="1"/>
  <c r="S65" i="1" s="1"/>
  <c r="AB65" i="1"/>
  <c r="CV65" i="1" s="1"/>
  <c r="AJ65" i="1"/>
  <c r="AI65" i="1" s="1"/>
  <c r="AK65" i="1"/>
  <c r="AQ65" i="1"/>
  <c r="AR65" i="1"/>
  <c r="AS65" i="1"/>
  <c r="AU65" i="1"/>
  <c r="CQ65" i="1" s="1"/>
  <c r="AY65" i="1"/>
  <c r="AZ65" i="1"/>
  <c r="BA65" i="1"/>
  <c r="BC65" i="1"/>
  <c r="BG65" i="1"/>
  <c r="BH65" i="1"/>
  <c r="BK65" i="1"/>
  <c r="BP65" i="1"/>
  <c r="BO65" i="1" s="1"/>
  <c r="BS65" i="1"/>
  <c r="BW65" i="1"/>
  <c r="CE65" i="1"/>
  <c r="CP65" i="1"/>
  <c r="CR65" i="1"/>
  <c r="CS65" i="1"/>
  <c r="CT65" i="1"/>
  <c r="CW65" i="1"/>
  <c r="C66" i="1"/>
  <c r="CV52" i="1" l="1"/>
  <c r="AU66" i="1"/>
  <c r="BC66" i="1"/>
  <c r="AT66" i="1"/>
  <c r="AG66" i="1"/>
  <c r="Q66" i="1"/>
  <c r="I66" i="1"/>
  <c r="CH66" i="1"/>
  <c r="BZ66" i="1"/>
  <c r="CS52" i="1"/>
  <c r="CR52" i="1"/>
  <c r="CA66" i="1"/>
  <c r="CN66" i="1"/>
  <c r="AB66" i="1"/>
  <c r="AM66" i="1"/>
  <c r="CQ41" i="1"/>
  <c r="G66" i="1"/>
  <c r="AD66" i="1"/>
  <c r="AC66" i="1"/>
  <c r="U66" i="1"/>
  <c r="P66" i="1"/>
  <c r="CW52" i="1"/>
  <c r="BS66" i="1"/>
  <c r="M52" i="1"/>
  <c r="BP47" i="1"/>
  <c r="BP46" i="1" s="1"/>
  <c r="CV43" i="1"/>
  <c r="CV42" i="1" s="1"/>
  <c r="CV41" i="1" s="1"/>
  <c r="AK42" i="1"/>
  <c r="AK41" i="1" s="1"/>
  <c r="CC29" i="1"/>
  <c r="AJ29" i="1"/>
  <c r="AJ66" i="1" s="1"/>
  <c r="CU17" i="1"/>
  <c r="BR5" i="1"/>
  <c r="AD5" i="1"/>
  <c r="F5" i="1"/>
  <c r="BT6" i="1"/>
  <c r="BL6" i="1"/>
  <c r="BD6" i="1"/>
  <c r="AN6" i="1"/>
  <c r="H6" i="1"/>
  <c r="AZ59" i="1"/>
  <c r="CN52" i="1"/>
  <c r="CF52" i="1"/>
  <c r="BX52" i="1"/>
  <c r="BX66" i="1" s="1"/>
  <c r="BP52" i="1"/>
  <c r="BH52" i="1"/>
  <c r="AZ52" i="1"/>
  <c r="AR52" i="1"/>
  <c r="AR5" i="1" s="1"/>
  <c r="AJ52" i="1"/>
  <c r="AB52" i="1"/>
  <c r="T52" i="1"/>
  <c r="T66" i="1" s="1"/>
  <c r="L52" i="1"/>
  <c r="L66" i="1" s="1"/>
  <c r="BP41" i="1"/>
  <c r="CT36" i="1"/>
  <c r="BJ5" i="1"/>
  <c r="N5" i="1"/>
  <c r="AX6" i="1"/>
  <c r="AH6" i="1"/>
  <c r="CA5" i="1"/>
  <c r="BK5" i="1"/>
  <c r="BC5" i="1"/>
  <c r="AU5" i="1"/>
  <c r="AM5" i="1"/>
  <c r="O5" i="1"/>
  <c r="AA65" i="1"/>
  <c r="CU65" i="1" s="1"/>
  <c r="AI52" i="1"/>
  <c r="CP47" i="1"/>
  <c r="CP46" i="1" s="1"/>
  <c r="AY41" i="1"/>
  <c r="AQ41" i="1"/>
  <c r="AQ66" i="1" s="1"/>
  <c r="CT29" i="1"/>
  <c r="AR29" i="1"/>
  <c r="CH5" i="1"/>
  <c r="BB6" i="1"/>
  <c r="AT5" i="1"/>
  <c r="AL5" i="1"/>
  <c r="Z52" i="1"/>
  <c r="CW45" i="1"/>
  <c r="CW44" i="1" s="1"/>
  <c r="CW41" i="1" s="1"/>
  <c r="CW66" i="1" s="1"/>
  <c r="K44" i="1"/>
  <c r="CU45" i="1"/>
  <c r="CU44" i="1" s="1"/>
  <c r="CR41" i="1"/>
  <c r="AZ29" i="1"/>
  <c r="AO29" i="1"/>
  <c r="CS25" i="1"/>
  <c r="CT22" i="1"/>
  <c r="BF17" i="1"/>
  <c r="CP17" i="1"/>
  <c r="CQ17" i="1"/>
  <c r="AV6" i="1"/>
  <c r="X6" i="1"/>
  <c r="CV6" i="1"/>
  <c r="CI5" i="1"/>
  <c r="BJ66" i="1"/>
  <c r="CK52" i="1"/>
  <c r="CK66" i="1" s="1"/>
  <c r="CC52" i="1"/>
  <c r="BU52" i="1"/>
  <c r="BU66" i="1" s="1"/>
  <c r="BM52" i="1"/>
  <c r="BE52" i="1"/>
  <c r="BE66" i="1" s="1"/>
  <c r="AW52" i="1"/>
  <c r="AW66" i="1" s="1"/>
  <c r="AO52" i="1"/>
  <c r="AO5" i="1" s="1"/>
  <c r="K43" i="1"/>
  <c r="AF41" i="1"/>
  <c r="W41" i="1"/>
  <c r="W66" i="1" s="1"/>
  <c r="O41" i="1"/>
  <c r="O66" i="1" s="1"/>
  <c r="F41" i="1"/>
  <c r="F66" i="1" s="1"/>
  <c r="CQ36" i="1"/>
  <c r="CF29" i="1"/>
  <c r="CF66" i="1" s="1"/>
  <c r="BP29" i="1"/>
  <c r="BP66" i="1" s="1"/>
  <c r="BH29" i="1"/>
  <c r="BH66" i="1" s="1"/>
  <c r="CW17" i="1"/>
  <c r="CU20" i="1"/>
  <c r="CN5" i="1"/>
  <c r="AJ5" i="1"/>
  <c r="AB5" i="1"/>
  <c r="BS5" i="1"/>
  <c r="CJ52" i="1"/>
  <c r="CJ66" i="1" s="1"/>
  <c r="CB52" i="1"/>
  <c r="CB5" i="1" s="1"/>
  <c r="BT52" i="1"/>
  <c r="BL52" i="1"/>
  <c r="BD52" i="1"/>
  <c r="AV52" i="1"/>
  <c r="AN52" i="1"/>
  <c r="AF52" i="1"/>
  <c r="CP36" i="1"/>
  <c r="CP29" i="1" s="1"/>
  <c r="BM36" i="1"/>
  <c r="BM29" i="1" s="1"/>
  <c r="BM66" i="1" s="1"/>
  <c r="CQ29" i="1"/>
  <c r="CS6" i="1"/>
  <c r="BW5" i="1"/>
  <c r="BO6" i="1"/>
  <c r="AQ5" i="1"/>
  <c r="K5" i="1"/>
  <c r="AE52" i="1"/>
  <c r="AE66" i="1" s="1"/>
  <c r="W52" i="1"/>
  <c r="AZ44" i="1"/>
  <c r="AZ41" i="1" s="1"/>
  <c r="BK41" i="1"/>
  <c r="BK66" i="1" s="1"/>
  <c r="CL6" i="1"/>
  <c r="CD6" i="1"/>
  <c r="BV6" i="1"/>
  <c r="BF6" i="1"/>
  <c r="AP6" i="1"/>
  <c r="Z6" i="1"/>
  <c r="R6" i="1"/>
  <c r="J6" i="1"/>
  <c r="W5" i="1"/>
  <c r="V52" i="1"/>
  <c r="V5" i="1" s="1"/>
  <c r="N52" i="1"/>
  <c r="N66" i="1" s="1"/>
  <c r="AQ45" i="1"/>
  <c r="AQ44" i="1" s="1"/>
  <c r="CV45" i="1"/>
  <c r="CV44" i="1" s="1"/>
  <c r="BR41" i="1"/>
  <c r="BR66" i="1" s="1"/>
  <c r="BB41" i="1"/>
  <c r="AL41" i="1"/>
  <c r="AL66" i="1" s="1"/>
  <c r="CV36" i="1"/>
  <c r="CV29" i="1" s="1"/>
  <c r="CS29" i="1"/>
  <c r="AF5" i="1"/>
  <c r="P5" i="1"/>
  <c r="BZ5" i="1"/>
  <c r="BH5" i="1"/>
  <c r="T5" i="1"/>
  <c r="CQ6" i="1"/>
  <c r="CP6" i="1"/>
  <c r="CR6" i="1"/>
  <c r="CK5" i="1"/>
  <c r="CC5" i="1"/>
  <c r="BE5" i="1"/>
  <c r="AW5" i="1"/>
  <c r="AG5" i="1"/>
  <c r="Y5" i="1"/>
  <c r="Q5" i="1"/>
  <c r="I5" i="1"/>
  <c r="G5" i="1"/>
  <c r="CR47" i="1"/>
  <c r="CR46" i="1" s="1"/>
  <c r="AA43" i="1"/>
  <c r="AA42" i="1" s="1"/>
  <c r="AA41" i="1" s="1"/>
  <c r="CO6" i="1"/>
  <c r="CG6" i="1"/>
  <c r="BY6" i="1"/>
  <c r="BQ6" i="1"/>
  <c r="BI6" i="1"/>
  <c r="BA6" i="1"/>
  <c r="AS6" i="1"/>
  <c r="AS5" i="1" s="1"/>
  <c r="AK6" i="1"/>
  <c r="AK5" i="1" s="1"/>
  <c r="AC6" i="1"/>
  <c r="AC5" i="1" s="1"/>
  <c r="U6" i="1"/>
  <c r="U5" i="1" s="1"/>
  <c r="M6" i="1"/>
  <c r="M5" i="1" s="1"/>
  <c r="CS41" i="1"/>
  <c r="BB17" i="1"/>
  <c r="CW6" i="1"/>
  <c r="CT18" i="1"/>
  <c r="BN17" i="1"/>
  <c r="BN6" i="1" s="1"/>
  <c r="CU30" i="1"/>
  <c r="CU29" i="1" s="1"/>
  <c r="AI29" i="1"/>
  <c r="AI5" i="1" s="1"/>
  <c r="AA29" i="1"/>
  <c r="S29" i="1"/>
  <c r="S66" i="1" s="1"/>
  <c r="K29" i="1"/>
  <c r="CU14" i="1"/>
  <c r="CU6" i="1" s="1"/>
  <c r="CM29" i="1"/>
  <c r="CM66" i="1" s="1"/>
  <c r="CE29" i="1"/>
  <c r="CE66" i="1" s="1"/>
  <c r="BW29" i="1"/>
  <c r="BW66" i="1" s="1"/>
  <c r="BO29" i="1"/>
  <c r="BG29" i="1"/>
  <c r="BG66" i="1" s="1"/>
  <c r="AY29" i="1"/>
  <c r="AY66" i="1" s="1"/>
  <c r="CU5" i="1" l="1"/>
  <c r="CU66" i="1"/>
  <c r="BN5" i="1"/>
  <c r="BN66" i="1"/>
  <c r="BI5" i="1"/>
  <c r="BI66" i="1"/>
  <c r="BU5" i="1"/>
  <c r="R5" i="1"/>
  <c r="R66" i="1"/>
  <c r="L5" i="1"/>
  <c r="CU43" i="1"/>
  <c r="CU42" i="1" s="1"/>
  <c r="CU41" i="1" s="1"/>
  <c r="K42" i="1"/>
  <c r="K41" i="1" s="1"/>
  <c r="K66" i="1" s="1"/>
  <c r="AR66" i="1"/>
  <c r="AE5" i="1"/>
  <c r="CF5" i="1"/>
  <c r="AS66" i="1"/>
  <c r="V66" i="1"/>
  <c r="BQ5" i="1"/>
  <c r="BQ66" i="1"/>
  <c r="Z5" i="1"/>
  <c r="Z66" i="1"/>
  <c r="CS5" i="1"/>
  <c r="CS66" i="1"/>
  <c r="H5" i="1"/>
  <c r="H66" i="1"/>
  <c r="CB66" i="1"/>
  <c r="AA66" i="1"/>
  <c r="BY5" i="1"/>
  <c r="BY66" i="1"/>
  <c r="AP5" i="1"/>
  <c r="AP66" i="1"/>
  <c r="AY5" i="1"/>
  <c r="CJ5" i="1"/>
  <c r="AN5" i="1"/>
  <c r="AN66" i="1"/>
  <c r="AI66" i="1"/>
  <c r="CG5" i="1"/>
  <c r="CG66" i="1"/>
  <c r="CR5" i="1"/>
  <c r="CR66" i="1"/>
  <c r="BF5" i="1"/>
  <c r="BF66" i="1"/>
  <c r="BG5" i="1"/>
  <c r="CV5" i="1"/>
  <c r="CV66" i="1"/>
  <c r="AO66" i="1"/>
  <c r="BD5" i="1"/>
  <c r="BD66" i="1"/>
  <c r="CC66" i="1"/>
  <c r="CO5" i="1"/>
  <c r="CO66" i="1"/>
  <c r="CP5" i="1"/>
  <c r="CP66" i="1"/>
  <c r="BP5" i="1"/>
  <c r="BO5" i="1"/>
  <c r="BO66" i="1"/>
  <c r="BX5" i="1"/>
  <c r="X5" i="1"/>
  <c r="X66" i="1"/>
  <c r="AZ66" i="1"/>
  <c r="BL5" i="1"/>
  <c r="BL66" i="1"/>
  <c r="M66" i="1"/>
  <c r="CQ5" i="1"/>
  <c r="CQ66" i="1"/>
  <c r="BV5" i="1"/>
  <c r="BV66" i="1"/>
  <c r="AV5" i="1"/>
  <c r="AV66" i="1"/>
  <c r="BB5" i="1"/>
  <c r="BB66" i="1"/>
  <c r="BT5" i="1"/>
  <c r="BT66" i="1"/>
  <c r="CT17" i="1"/>
  <c r="CT6" i="1" s="1"/>
  <c r="CD5" i="1"/>
  <c r="CD66" i="1"/>
  <c r="S5" i="1"/>
  <c r="CE5" i="1"/>
  <c r="AH5" i="1"/>
  <c r="AH66" i="1"/>
  <c r="CW5" i="1"/>
  <c r="BA5" i="1"/>
  <c r="BA66" i="1"/>
  <c r="BM5" i="1"/>
  <c r="AZ5" i="1"/>
  <c r="J5" i="1"/>
  <c r="J66" i="1"/>
  <c r="CL5" i="1"/>
  <c r="CL66" i="1"/>
  <c r="AA5" i="1"/>
  <c r="CM5" i="1"/>
  <c r="AF66" i="1"/>
  <c r="AX5" i="1"/>
  <c r="AX66" i="1"/>
  <c r="AK66" i="1"/>
  <c r="CT5" i="1" l="1"/>
  <c r="CT66" i="1"/>
</calcChain>
</file>

<file path=xl/sharedStrings.xml><?xml version="1.0" encoding="utf-8"?>
<sst xmlns="http://schemas.openxmlformats.org/spreadsheetml/2006/main" count="217" uniqueCount="120">
  <si>
    <t>kompensacinė parama, kai nėra nurodoma prašoma paramos suma</t>
  </si>
  <si>
    <t>*</t>
  </si>
  <si>
    <t>IŠ VISO:</t>
  </si>
  <si>
    <t>Techninė parama</t>
  </si>
  <si>
    <t>Žinių apie jūros būklę gerinimas</t>
  </si>
  <si>
    <t>80JB</t>
  </si>
  <si>
    <t>Integruotos jūrų politikos plėtojimas ir įgyvendinimas</t>
  </si>
  <si>
    <t>1 tikslas</t>
  </si>
  <si>
    <t>6. Sąjungos prioritetas. Integruotos jūrų politikos įgyvendinimo skatinimas</t>
  </si>
  <si>
    <t>Žvejybos ir akvakultūros produktų perdirbimas (Supaprastinta parama)</t>
  </si>
  <si>
    <t>66PRS</t>
  </si>
  <si>
    <t xml:space="preserve">Žvejybos ir akvakultūros produktų perdirbimas </t>
  </si>
  <si>
    <t>66PR</t>
  </si>
  <si>
    <t>Investicijų į perdirbimo ir prekybos sektorius skatinimas</t>
  </si>
  <si>
    <t>2 tikslas</t>
  </si>
  <si>
    <t>Rusijos karinės agresijos prieš Ukrainą neigiamo poveikio mažinimas*</t>
  </si>
  <si>
    <t>68RA</t>
  </si>
  <si>
    <t>Rinkodaros priemonės. Respublikinė žuvininkystės produktų vartojimo skatinimo kampanija</t>
  </si>
  <si>
    <t>68SK</t>
  </si>
  <si>
    <t>Rinkodaros priemonės</t>
  </si>
  <si>
    <t>68RP</t>
  </si>
  <si>
    <t>Parama sandėliavimui</t>
  </si>
  <si>
    <t>Gamybos ir prekybos planai</t>
  </si>
  <si>
    <t>66GR</t>
  </si>
  <si>
    <t>Žvejybos ir akvakultūros produktų rinkos organizavimo gerinimas</t>
  </si>
  <si>
    <t>5. Sąjungos prioritetas. Prekybos ir perdirbimo skatinimas</t>
  </si>
  <si>
    <t>Bendradarbiavimo veikla</t>
  </si>
  <si>
    <t>64BV</t>
  </si>
  <si>
    <t>Vietos plėtros strategijų įgyvendinimas
(Dvisektorinės vietos plėtros strategijos)</t>
  </si>
  <si>
    <t>42VS</t>
  </si>
  <si>
    <t>Vietos plėtros strategijų įgyvendinimas</t>
  </si>
  <si>
    <t>63VS</t>
  </si>
  <si>
    <t>Parengiamoji parama</t>
  </si>
  <si>
    <t>35PP</t>
  </si>
  <si>
    <t>Ekonomikos augimo, socialinės įtraukties ir darbo vietų kūrimo skatinimas ir įsidarbinimo galimybių bei darbo jėgos judumo rėmimas pakrančių ir sausumos bendruomenėse, priklausomose nuo žvejybos ir akvakultūros, įskaitant veiklos įvairinimą žuvininkystės sektoriuje ir kituose jūrų ekonomikos sektoriuose</t>
  </si>
  <si>
    <t>4. Sąjungos prioritetas. Užimtumo ir teritorinės sanglaudos didinimas</t>
  </si>
  <si>
    <t>Kontrolė ir vykdymo užtikrinimas</t>
  </si>
  <si>
    <t>Paramos teikimas stebėsenos, kontrolės ir  vykdymo užtikrinimo priemonėms, stiprinant institucinius gebėjimus ir viešojo administravimo veiksmingumą, nedidinant administracinės naštos</t>
  </si>
  <si>
    <t>Duomenų rinkimas</t>
  </si>
  <si>
    <t>Mokslinių žinių gilinimo bei teikimo ir duomenų rinkimo bei tvarkymo gerinimas</t>
  </si>
  <si>
    <t>3. Sąjungos prioritetas. BŽP įgyvendinimo skatinimas</t>
  </si>
  <si>
    <t>Covid-19 ligos (koronaviruso infekcijos) protrūkio neigiamo poveikio akvakultūrai mažinimas*</t>
  </si>
  <si>
    <t>55AC</t>
  </si>
  <si>
    <t>Iniciatyvos, kuriomis siekiama sumažinti akvakultūros priklausomybę nuo veterinarinių vaistų</t>
  </si>
  <si>
    <t>48VT</t>
  </si>
  <si>
    <t>Gyvūnų sveikatos ir gerovės priemonės</t>
  </si>
  <si>
    <t>48GS</t>
  </si>
  <si>
    <t>Aplinkosaugos funkcijas atliekanti akvakultūra</t>
  </si>
  <si>
    <t>54AK</t>
  </si>
  <si>
    <t>Akvakultūros, kuria užtikrinama aukšto lygio aplinkosauga ir gyvūnų sveikata bei jų gerovė ir visuomenės sveikata bei sauga, skatinimas</t>
  </si>
  <si>
    <t>4 tikslas</t>
  </si>
  <si>
    <t>Produktyvios investicijos į akvakultūrą. Energijos vartojimo efektyvumo didinimas ir atsinaujinančioji energija</t>
  </si>
  <si>
    <t>48ED</t>
  </si>
  <si>
    <t>Vandens biologinės įvairovės apsaugos ir atkūrimas ir su akvakultūra susijusių ekosistemų stiprinimas, taip pat efektyviai išteklius naudojančios akvakultūros skatinimas</t>
  </si>
  <si>
    <t>3 tikslas</t>
  </si>
  <si>
    <t>Produktyvios investicijos į didelės apimties akvakultūros gamybą (išskyrus energijos vartojimo efektyvumo didinimą)</t>
  </si>
  <si>
    <t>48DA</t>
  </si>
  <si>
    <t>Produktyvios investicijos į akvakultūrą (Supaprastinta parama)</t>
  </si>
  <si>
    <t>48IAS</t>
  </si>
  <si>
    <t>Produktyvios investicijos į akvakultūrą (išskyrus energijos vartojimo efektyvumo didinimą)</t>
  </si>
  <si>
    <t>48IA</t>
  </si>
  <si>
    <t>Akvakultūros įmonių, visų pirma MVĮ, konkurencingumo bei gyvybingumo didinimas, įskaitant saugos ir darbo sąlygų gerinimą</t>
  </si>
  <si>
    <t>2. Sąjungos prioritetas. Aplinkosaugos požiūriu tvarios, efektyviai išteklius naudojančios, inovacinės, konkurencingos ir žiniomis grindžiamo akvakultūros skatinimas</t>
  </si>
  <si>
    <t>Energijos vartojimo efektyvumas ir klimato kaitos švelninimas. Pagrindinių arba pagalbinių variklių keitimas arba modernizavimas</t>
  </si>
  <si>
    <t>41VK</t>
  </si>
  <si>
    <t>Energijos vartojimo efektyvumas ir klimato kaitos švelninimas. Investicijos  į laivą, energijos vartojimo efektyvumo patikrinimas, sistemos, tyrimai, kuriais vertinamas alternatyvių varomųjų sistemų ir alternatyvaus korpuso dizaino poveikis</t>
  </si>
  <si>
    <t>Mokslininkų ir žvejų partnerystės</t>
  </si>
  <si>
    <t>28MŽ</t>
  </si>
  <si>
    <t>Paramos teikimas technologinės plėtros, inovacijų, įskaitant energijos vartojimo efektyvumo didinimui, ir žinių perdavimo gerinimui</t>
  </si>
  <si>
    <t>5 tikslas</t>
  </si>
  <si>
    <t>Laikinas žvejybos veiklos nutraukimas dėl COVID-19 ligos (koronaviruso infekcijos)*</t>
  </si>
  <si>
    <t>33LC</t>
  </si>
  <si>
    <t>Kompensacijos žvejybos įmonių darbuotojams*</t>
  </si>
  <si>
    <t>33KŽ</t>
  </si>
  <si>
    <t>Laikinas žvejybos veiklos nutraukimas*</t>
  </si>
  <si>
    <t>33LN</t>
  </si>
  <si>
    <t>Žvejybos uostai, iškrovimo vietos, aukcionų patalpos ir priedangos. Investicijos į žvejybos uostų ir aukcionų patalpų infrastruktūros arba iškrovimo vietų ir priedangų gerinimą</t>
  </si>
  <si>
    <t>43AU</t>
  </si>
  <si>
    <t>Pridėtinė vertė, produktų kokybė ir nepageidaujamos priegaudos panaudojimas
(jūrų ir vidaus vandenų žvejybai) (Supaprastinta parama)</t>
  </si>
  <si>
    <t>42PVS</t>
  </si>
  <si>
    <t>Pridėtinė vertė, produktų kokybė ir nepageidaujamos priegaudos panaudojimas
(jūrų ir vidaus vandenų žvejybai)</t>
  </si>
  <si>
    <t>42PV</t>
  </si>
  <si>
    <t>2024-03-01 - 2024-04-02</t>
  </si>
  <si>
    <t>Jūrų biologinės įvairovės išsaugojimas ir atkūrimas. Laimikiui žinduolių ir paukščių padarytos žalos kompensavimo sistemos*</t>
  </si>
  <si>
    <t>40RU</t>
  </si>
  <si>
    <t>Žuvininkystės įmonių, įskaitant mažos apimties priekrantės žvejybos laivyno, konkurencingumo ir gyvybingumo didinimas ir saugos bei darbo sąlygų gerinimas</t>
  </si>
  <si>
    <t>Žvejybos veiklos nutraukimas visam laikui*</t>
  </si>
  <si>
    <t>34ŽN</t>
  </si>
  <si>
    <t>Parama sistemoms, perskirstančioms žvejybos galimybes</t>
  </si>
  <si>
    <t>36PS</t>
  </si>
  <si>
    <t>Žvejybos pajėgumų ir turimų žvejybos galimybių pusiausvyros užtikrinimas</t>
  </si>
  <si>
    <t>Priemonės „Jūrų biologinės įvairovės išsaugojimas ir atkūrimas. Pastangos pagerinti valdymą ar apsaugą, ar saugą, stacionarių arba kilnojamųjų įrenginių statymas, įrengimas ar modernizavimas, su „NATURA 2000“ teritorijomis ir specialiomis saugomomis teritorijomis susijusių apsaugos ir valdymo planų rengimas, saugomų jūrų teritorijų, įskaitant „NATURA 2000“ teritorijas, valdymas, atkūrimas ir stebėjimas, su aplinka susijęs informuotumas, dalyvavimas kituose veiksmuose, kuriais siekiama prižiūrėti ir praturtinti biologinę įvairovę ir ekosistemų funkcijas“ veiklos sritis „Veiksmai, kuriais siekiama valdyti, išsaugoti ar praturtinti vandenų biologinę įvairovę“</t>
  </si>
  <si>
    <t>40PA</t>
  </si>
  <si>
    <t>Priemonės „Jūrų biologinės įvairovės išsaugojimas ir atkūrimas. Pastangos pagerinti valdymą ar apsaugą, ar saugą, stacionarių arba kilnojamųjų įrenginių statymas, įrengimas ar modernizavimas, su „NATURA 2000“ teritorijomis ir specialiomis saugomomis teritorijomis susijusių apsaugos ir valdymo planų rengimas, saugomų jūrų teritorijų, įskaitant „NATURA 2000“ teritorijas, valdymas, atkūrimas ir stebėjimas, su aplinka susijęs informuotumas, dalyvavimas kituose veiksmuose, kuriais siekiama prižiūrėti ir praturtinti biologinę įvairovę ir ekosistemų funkcijas“ veiklos sritis „Žuvų praėjimo takų įrengimas ir atkūrimas“</t>
  </si>
  <si>
    <t>40PT</t>
  </si>
  <si>
    <t>Vandens biologinės įvairovės ir ekosistemų apsauga ir atkūrimas</t>
  </si>
  <si>
    <t xml:space="preserve">Žvejybos uostai, iškrovimo vietos, aukcionų patalpos ir priedangos. Investicijos, kuriomis siekiama palengvinti įsipareigojimo iškrauti visą laimikį laikymąsi </t>
  </si>
  <si>
    <t>Žvejybos poveikio jūrų aplinkai mažinimas ir žvejybos pritaikymas siekiant apsaugoti rūšis 
(jūrų ir vidaus vandenų žvejybai)</t>
  </si>
  <si>
    <t>38ŽP</t>
  </si>
  <si>
    <t>Priemonės „Parama išsaugojimo priemonių rengimui ir įgyvendinimui“ veiklos sritis, skirta ungurių plano įgyvendinimui</t>
  </si>
  <si>
    <t>38UN</t>
  </si>
  <si>
    <t>Žvejybos poveikio jūrų aplinkai mažinimas, įskaitant nepageidaujamos priegaudos vengimą ir mažinimą</t>
  </si>
  <si>
    <t>1 SĄJUNGOS PRIORITETAS.  Aplinkosaugos požiūriu tvarios, efektyviai išteklius naudojančios, inovacinės, konkurencingos ir žiniomis grindžiamos žvejybos skatinimas</t>
  </si>
  <si>
    <t>IŠ VISO (be 3, 7 sąjungos prioritetų priemonių):</t>
  </si>
  <si>
    <t>Deklaruotų EK išlaidų suma, EUR</t>
  </si>
  <si>
    <t>Išmokėta paramos suma, EUR</t>
  </si>
  <si>
    <t>Sutarčių suma, EUR</t>
  </si>
  <si>
    <t>Patvirtinta/pasirašyta sutarčių vnt.</t>
  </si>
  <si>
    <t>Atmesta/ išregistruota suma, EUR</t>
  </si>
  <si>
    <t>Atmesta/ išregistruota, vnt.</t>
  </si>
  <si>
    <t>Prašoma paramos suma, EUR</t>
  </si>
  <si>
    <t>Surinkta paraiškų, vnt.</t>
  </si>
  <si>
    <t>Skirta suma</t>
  </si>
  <si>
    <t>Paraiškų surinkimo terminai</t>
  </si>
  <si>
    <t>Viso 2014-2020</t>
  </si>
  <si>
    <t>2024 metų paraiškų priėmimo grafikas</t>
  </si>
  <si>
    <t>2014-2020 m. įsipareigojimai, EUR</t>
  </si>
  <si>
    <t>Priemonės pavadinimas</t>
  </si>
  <si>
    <t>Priemonės kodas</t>
  </si>
  <si>
    <t>Lietuvos žuvininkystės sektoriaus 2014-2020 metų veiksmų programos  priemonių įgyvendinimas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</si>
</sst>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charset val="186"/>
      <scheme val="minor"/>
    </font>
    <font>
      <sz val="10"/>
      <name val="Arial"/>
      <family val="2"/>
      <charset val="186"/>
    </font>
    <font>
      <sz val="14"/>
      <name val="Arial"/>
      <family val="2"/>
      <charset val="186"/>
    </font>
    <font>
      <sz val="12"/>
      <name val="Arial"/>
      <family val="2"/>
      <charset val="186"/>
    </font>
    <font>
      <sz val="11"/>
      <name val="Dialog"/>
    </font>
    <font>
      <sz val="12"/>
      <name val="Times New Roman"/>
      <family val="1"/>
      <charset val="186"/>
    </font>
    <font>
      <sz val="11"/>
      <color indexed="8"/>
      <name val="Calibri"/>
      <family val="2"/>
      <charset val="186"/>
    </font>
    <font>
      <b/>
      <sz val="12"/>
      <name val="Times New Roman"/>
      <family val="1"/>
      <charset val="186"/>
    </font>
    <font>
      <b/>
      <sz val="10"/>
      <name val="Arial"/>
      <family val="2"/>
      <charset val="186"/>
    </font>
    <font>
      <b/>
      <sz val="10"/>
      <name val="Times New Roman"/>
      <family val="1"/>
      <charset val="186"/>
    </font>
    <font>
      <sz val="10"/>
      <name val="Verdana"/>
      <family val="2"/>
      <charset val="186"/>
    </font>
  </fonts>
  <fills count="8">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indexed="2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1" fillId="0" borderId="0"/>
    <xf numFmtId="0" fontId="6" fillId="0" borderId="0"/>
  </cellStyleXfs>
  <cellXfs count="117">
    <xf numFmtId="0" fontId="0" fillId="0" borderId="0" xfId="0"/>
    <xf numFmtId="0" fontId="1" fillId="0" borderId="0" xfId="1" applyProtection="1">
      <protection locked="0"/>
    </xf>
    <xf numFmtId="4" fontId="1" fillId="0" borderId="0" xfId="1" applyNumberFormat="1" applyAlignment="1" applyProtection="1">
      <alignment horizontal="center" vertical="center"/>
      <protection locked="0"/>
    </xf>
    <xf numFmtId="1" fontId="1" fillId="0" borderId="0" xfId="1" applyNumberFormat="1" applyAlignment="1" applyProtection="1">
      <alignment horizontal="center" vertical="center"/>
      <protection locked="0"/>
    </xf>
    <xf numFmtId="0" fontId="1" fillId="0" borderId="0" xfId="1" applyAlignment="1" applyProtection="1">
      <alignment horizontal="center" vertical="center"/>
      <protection locked="0"/>
    </xf>
    <xf numFmtId="0" fontId="2" fillId="0" borderId="0" xfId="1" applyFont="1" applyProtection="1">
      <protection locked="0"/>
    </xf>
    <xf numFmtId="0" fontId="3" fillId="0" borderId="0" xfId="1" applyFont="1" applyProtection="1">
      <protection locked="0"/>
    </xf>
    <xf numFmtId="0" fontId="1" fillId="0" borderId="0" xfId="2"/>
    <xf numFmtId="4" fontId="1" fillId="0" borderId="0" xfId="2" applyNumberFormat="1"/>
    <xf numFmtId="4" fontId="4" fillId="0" borderId="0" xfId="2" applyNumberFormat="1" applyFont="1" applyAlignment="1" applyProtection="1">
      <alignment horizontal="right"/>
      <protection locked="0"/>
    </xf>
    <xf numFmtId="4" fontId="2" fillId="0" borderId="0" xfId="1" applyNumberFormat="1" applyFont="1" applyProtection="1">
      <protection locked="0"/>
    </xf>
    <xf numFmtId="3" fontId="1" fillId="0" borderId="0" xfId="1" applyNumberFormat="1" applyAlignment="1" applyProtection="1">
      <alignment horizontal="center" vertical="center"/>
      <protection locked="0"/>
    </xf>
    <xf numFmtId="1" fontId="1" fillId="0" borderId="0" xfId="1" applyNumberFormat="1" applyProtection="1">
      <protection locked="0"/>
    </xf>
    <xf numFmtId="4" fontId="3" fillId="0" borderId="0" xfId="1" applyNumberFormat="1" applyFont="1" applyAlignment="1" applyProtection="1">
      <alignment horizontal="center" vertical="center"/>
      <protection locked="0"/>
    </xf>
    <xf numFmtId="1" fontId="3" fillId="0" borderId="0" xfId="1" applyNumberFormat="1" applyFont="1" applyAlignment="1" applyProtection="1">
      <alignment horizontal="center" vertical="center"/>
      <protection locked="0"/>
    </xf>
    <xf numFmtId="0" fontId="3" fillId="0" borderId="0" xfId="1" applyFont="1" applyAlignment="1" applyProtection="1">
      <alignment horizontal="center" vertical="center"/>
      <protection locked="0"/>
    </xf>
    <xf numFmtId="3" fontId="3" fillId="0" borderId="0" xfId="1" applyNumberFormat="1" applyFont="1" applyAlignment="1" applyProtection="1">
      <alignment horizontal="center" vertical="center"/>
      <protection locked="0"/>
    </xf>
    <xf numFmtId="4" fontId="3" fillId="0" borderId="0" xfId="1" applyNumberFormat="1" applyFont="1" applyProtection="1">
      <protection locked="0"/>
    </xf>
    <xf numFmtId="4" fontId="5" fillId="0" borderId="0" xfId="1" applyNumberFormat="1" applyFont="1" applyAlignment="1" applyProtection="1">
      <alignment horizontal="left" vertical="top"/>
      <protection locked="0"/>
    </xf>
    <xf numFmtId="1" fontId="5" fillId="0" borderId="0" xfId="1" applyNumberFormat="1" applyFont="1" applyAlignment="1" applyProtection="1">
      <alignment horizontal="left" vertical="top"/>
      <protection locked="0"/>
    </xf>
    <xf numFmtId="0" fontId="5" fillId="0" borderId="0" xfId="1" applyFont="1" applyAlignment="1" applyProtection="1">
      <alignment horizontal="left" vertical="top"/>
      <protection locked="0"/>
    </xf>
    <xf numFmtId="0" fontId="1" fillId="0" borderId="0" xfId="2" applyProtection="1">
      <protection locked="0"/>
    </xf>
    <xf numFmtId="0" fontId="1" fillId="2" borderId="0" xfId="1" applyFill="1" applyProtection="1">
      <protection locked="0"/>
    </xf>
    <xf numFmtId="4" fontId="7" fillId="2" borderId="1" xfId="3" applyNumberFormat="1" applyFont="1" applyFill="1" applyBorder="1" applyAlignment="1">
      <alignment horizontal="right" vertical="top" wrapText="1"/>
    </xf>
    <xf numFmtId="0" fontId="7" fillId="2" borderId="1" xfId="3" applyFont="1" applyFill="1" applyBorder="1" applyAlignment="1">
      <alignment horizontal="right" vertical="top" wrapText="1"/>
    </xf>
    <xf numFmtId="1" fontId="7" fillId="2" borderId="1" xfId="3" applyNumberFormat="1" applyFont="1" applyFill="1" applyBorder="1" applyAlignment="1">
      <alignment horizontal="right" vertical="top" wrapText="1"/>
    </xf>
    <xf numFmtId="4" fontId="7" fillId="2" borderId="1" xfId="3" applyNumberFormat="1" applyFont="1" applyFill="1" applyBorder="1" applyAlignment="1" applyProtection="1">
      <alignment horizontal="right" vertical="top" wrapText="1"/>
      <protection locked="0"/>
    </xf>
    <xf numFmtId="0" fontId="7" fillId="2" borderId="1" xfId="3" applyFont="1" applyFill="1" applyBorder="1" applyAlignment="1" applyProtection="1">
      <alignment horizontal="right" vertical="top" wrapText="1"/>
      <protection locked="0"/>
    </xf>
    <xf numFmtId="1" fontId="7" fillId="2" borderId="1" xfId="3" applyNumberFormat="1" applyFont="1" applyFill="1" applyBorder="1" applyAlignment="1" applyProtection="1">
      <alignment horizontal="right" vertical="top" wrapText="1"/>
      <protection locked="0"/>
    </xf>
    <xf numFmtId="4" fontId="7" fillId="2" borderId="1" xfId="3" applyNumberFormat="1" applyFont="1" applyFill="1" applyBorder="1" applyAlignment="1" applyProtection="1">
      <alignment horizontal="left" vertical="top" wrapText="1"/>
      <protection locked="0"/>
    </xf>
    <xf numFmtId="0" fontId="7" fillId="2" borderId="1" xfId="3" applyFont="1" applyFill="1" applyBorder="1" applyAlignment="1" applyProtection="1">
      <alignment horizontal="left" vertical="top" wrapText="1"/>
      <protection locked="0"/>
    </xf>
    <xf numFmtId="0" fontId="8" fillId="3" borderId="0" xfId="1" applyFont="1" applyFill="1" applyProtection="1">
      <protection locked="0"/>
    </xf>
    <xf numFmtId="4" fontId="8" fillId="3" borderId="0" xfId="1" applyNumberFormat="1" applyFont="1" applyFill="1" applyProtection="1">
      <protection locked="0"/>
    </xf>
    <xf numFmtId="4" fontId="7" fillId="3" borderId="1" xfId="3" applyNumberFormat="1" applyFont="1" applyFill="1" applyBorder="1" applyAlignment="1">
      <alignment horizontal="right" vertical="top" wrapText="1"/>
    </xf>
    <xf numFmtId="0" fontId="7" fillId="3" borderId="1" xfId="3" applyFont="1" applyFill="1" applyBorder="1" applyAlignment="1">
      <alignment horizontal="right" vertical="top" wrapText="1"/>
    </xf>
    <xf numFmtId="1" fontId="7" fillId="3" borderId="1" xfId="3" applyNumberFormat="1" applyFont="1" applyFill="1" applyBorder="1" applyAlignment="1">
      <alignment horizontal="right" vertical="top" wrapText="1"/>
    </xf>
    <xf numFmtId="4" fontId="7" fillId="3" borderId="1" xfId="3" applyNumberFormat="1" applyFont="1" applyFill="1" applyBorder="1" applyAlignment="1" applyProtection="1">
      <alignment horizontal="right" vertical="top" wrapText="1"/>
      <protection locked="0"/>
    </xf>
    <xf numFmtId="0" fontId="7" fillId="3" borderId="1" xfId="3" applyFont="1" applyFill="1" applyBorder="1" applyAlignment="1" applyProtection="1">
      <alignment horizontal="right" vertical="top" wrapText="1"/>
      <protection locked="0"/>
    </xf>
    <xf numFmtId="1" fontId="7" fillId="3" borderId="1" xfId="3" applyNumberFormat="1" applyFont="1" applyFill="1" applyBorder="1" applyAlignment="1" applyProtection="1">
      <alignment horizontal="right" vertical="top" wrapText="1"/>
      <protection locked="0"/>
    </xf>
    <xf numFmtId="4" fontId="7" fillId="3" borderId="1" xfId="3" applyNumberFormat="1" applyFont="1" applyFill="1" applyBorder="1" applyAlignment="1" applyProtection="1">
      <alignment horizontal="left" vertical="top" wrapText="1"/>
      <protection locked="0"/>
    </xf>
    <xf numFmtId="4" fontId="7" fillId="3" borderId="1" xfId="1" applyNumberFormat="1" applyFont="1" applyFill="1" applyBorder="1" applyAlignment="1" applyProtection="1">
      <alignment horizontal="right" vertical="top"/>
      <protection locked="0"/>
    </xf>
    <xf numFmtId="0" fontId="7" fillId="3" borderId="2" xfId="1" applyFont="1" applyFill="1" applyBorder="1" applyAlignment="1" applyProtection="1">
      <alignment horizontal="left" vertical="top"/>
      <protection locked="0"/>
    </xf>
    <xf numFmtId="0" fontId="7" fillId="3" borderId="3" xfId="1" applyFont="1" applyFill="1" applyBorder="1" applyAlignment="1" applyProtection="1">
      <alignment horizontal="left" vertical="top"/>
      <protection locked="0"/>
    </xf>
    <xf numFmtId="1" fontId="8" fillId="0" borderId="0" xfId="1" applyNumberFormat="1" applyFont="1" applyProtection="1">
      <protection locked="0"/>
    </xf>
    <xf numFmtId="4" fontId="5" fillId="0" borderId="1" xfId="3" applyNumberFormat="1" applyFont="1" applyBorder="1" applyAlignment="1">
      <alignment horizontal="right" vertical="top" wrapText="1"/>
    </xf>
    <xf numFmtId="1" fontId="5" fillId="0" borderId="1" xfId="3" applyNumberFormat="1" applyFont="1" applyBorder="1" applyAlignment="1">
      <alignment horizontal="right" vertical="top" wrapText="1"/>
    </xf>
    <xf numFmtId="4" fontId="5" fillId="0" borderId="1" xfId="3" applyNumberFormat="1" applyFont="1" applyBorder="1" applyAlignment="1" applyProtection="1">
      <alignment horizontal="right" vertical="top" wrapText="1"/>
      <protection locked="0"/>
    </xf>
    <xf numFmtId="0" fontId="5" fillId="0" borderId="1" xfId="3" applyFont="1" applyBorder="1" applyAlignment="1" applyProtection="1">
      <alignment horizontal="right" vertical="top" wrapText="1"/>
      <protection locked="0"/>
    </xf>
    <xf numFmtId="4" fontId="7" fillId="0" borderId="1" xfId="3" applyNumberFormat="1" applyFont="1" applyBorder="1" applyAlignment="1" applyProtection="1">
      <alignment horizontal="right" vertical="top" wrapText="1"/>
      <protection locked="0"/>
    </xf>
    <xf numFmtId="0" fontId="7" fillId="0" borderId="1" xfId="3" applyFont="1" applyBorder="1" applyAlignment="1" applyProtection="1">
      <alignment horizontal="right" vertical="top" wrapText="1"/>
      <protection locked="0"/>
    </xf>
    <xf numFmtId="1" fontId="5" fillId="0" borderId="1" xfId="3" applyNumberFormat="1" applyFont="1" applyBorder="1" applyAlignment="1" applyProtection="1">
      <alignment horizontal="right" vertical="top" wrapText="1"/>
      <protection locked="0"/>
    </xf>
    <xf numFmtId="1" fontId="7" fillId="0" borderId="1" xfId="3" applyNumberFormat="1" applyFont="1" applyBorder="1" applyAlignment="1" applyProtection="1">
      <alignment horizontal="right" vertical="top" wrapText="1"/>
      <protection locked="0"/>
    </xf>
    <xf numFmtId="4" fontId="7" fillId="0" borderId="1" xfId="3" applyNumberFormat="1" applyFont="1" applyBorder="1" applyAlignment="1" applyProtection="1">
      <alignment horizontal="left" vertical="top" wrapText="1"/>
      <protection locked="0"/>
    </xf>
    <xf numFmtId="4" fontId="5" fillId="0" borderId="1" xfId="1" applyNumberFormat="1" applyFont="1" applyBorder="1" applyAlignment="1" applyProtection="1">
      <alignment horizontal="right" vertical="top"/>
      <protection locked="0"/>
    </xf>
    <xf numFmtId="0" fontId="5" fillId="0" borderId="1" xfId="1" applyFont="1" applyBorder="1" applyAlignment="1" applyProtection="1">
      <alignment horizontal="left" vertical="top"/>
      <protection locked="0"/>
    </xf>
    <xf numFmtId="0" fontId="1" fillId="4" borderId="0" xfId="1" applyFill="1" applyProtection="1">
      <protection locked="0"/>
    </xf>
    <xf numFmtId="4" fontId="5" fillId="4" borderId="1" xfId="3" applyNumberFormat="1" applyFont="1" applyFill="1" applyBorder="1" applyAlignment="1">
      <alignment horizontal="right" vertical="top" wrapText="1"/>
    </xf>
    <xf numFmtId="0" fontId="5" fillId="4" borderId="1" xfId="3" applyFont="1" applyFill="1" applyBorder="1" applyAlignment="1">
      <alignment horizontal="right" vertical="top" wrapText="1"/>
    </xf>
    <xf numFmtId="1" fontId="5" fillId="4" borderId="1" xfId="3" applyNumberFormat="1" applyFont="1" applyFill="1" applyBorder="1" applyAlignment="1">
      <alignment horizontal="right" vertical="top" wrapText="1"/>
    </xf>
    <xf numFmtId="4" fontId="5" fillId="4" borderId="1" xfId="3" applyNumberFormat="1" applyFont="1" applyFill="1" applyBorder="1" applyAlignment="1" applyProtection="1">
      <alignment horizontal="right" vertical="top" wrapText="1"/>
      <protection locked="0"/>
    </xf>
    <xf numFmtId="0" fontId="5" fillId="4" borderId="1" xfId="3" applyFont="1" applyFill="1" applyBorder="1" applyAlignment="1" applyProtection="1">
      <alignment horizontal="right" vertical="top" wrapText="1"/>
      <protection locked="0"/>
    </xf>
    <xf numFmtId="1" fontId="5" fillId="4" borderId="1" xfId="3" applyNumberFormat="1" applyFont="1" applyFill="1" applyBorder="1" applyAlignment="1" applyProtection="1">
      <alignment horizontal="right" vertical="top" wrapText="1"/>
      <protection locked="0"/>
    </xf>
    <xf numFmtId="4" fontId="5" fillId="4" borderId="1" xfId="3" applyNumberFormat="1" applyFont="1" applyFill="1" applyBorder="1" applyAlignment="1" applyProtection="1">
      <alignment horizontal="left" vertical="top" wrapText="1"/>
      <protection locked="0"/>
    </xf>
    <xf numFmtId="4" fontId="5" fillId="4" borderId="1" xfId="1" applyNumberFormat="1" applyFont="1" applyFill="1" applyBorder="1" applyAlignment="1" applyProtection="1">
      <alignment horizontal="right" vertical="top"/>
      <protection locked="0"/>
    </xf>
    <xf numFmtId="0" fontId="5" fillId="4" borderId="1" xfId="1" applyFont="1" applyFill="1" applyBorder="1" applyAlignment="1" applyProtection="1">
      <alignment horizontal="left" vertical="top"/>
      <protection locked="0"/>
    </xf>
    <xf numFmtId="0" fontId="7" fillId="3" borderId="4" xfId="1" applyFont="1" applyFill="1" applyBorder="1" applyAlignment="1" applyProtection="1">
      <alignment horizontal="left" vertical="top"/>
      <protection locked="0"/>
    </xf>
    <xf numFmtId="4" fontId="5" fillId="0" borderId="1" xfId="3" applyNumberFormat="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4" borderId="1" xfId="3" applyFont="1" applyFill="1" applyBorder="1" applyAlignment="1" applyProtection="1">
      <alignment horizontal="left" vertical="top" wrapText="1"/>
      <protection locked="0"/>
    </xf>
    <xf numFmtId="0" fontId="1" fillId="3" borderId="0" xfId="1" applyFill="1" applyProtection="1">
      <protection locked="0"/>
    </xf>
    <xf numFmtId="0" fontId="7" fillId="3" borderId="1" xfId="3" applyFont="1" applyFill="1" applyBorder="1" applyAlignment="1" applyProtection="1">
      <alignment horizontal="left" vertical="top" wrapText="1"/>
      <protection locked="0"/>
    </xf>
    <xf numFmtId="0" fontId="7" fillId="3" borderId="1" xfId="3" applyFont="1" applyFill="1" applyBorder="1" applyAlignment="1" applyProtection="1">
      <alignment horizontal="left" vertical="top" wrapText="1"/>
      <protection locked="0"/>
    </xf>
    <xf numFmtId="0" fontId="5" fillId="0" borderId="1" xfId="3" applyFont="1" applyBorder="1" applyAlignment="1" applyProtection="1">
      <alignment horizontal="left" vertical="top" wrapText="1"/>
      <protection locked="0"/>
    </xf>
    <xf numFmtId="4" fontId="8" fillId="0" borderId="0" xfId="1" applyNumberFormat="1" applyFont="1" applyProtection="1">
      <protection locked="0"/>
    </xf>
    <xf numFmtId="4" fontId="1" fillId="0" borderId="0" xfId="1" applyNumberFormat="1" applyProtection="1">
      <protection locked="0"/>
    </xf>
    <xf numFmtId="0" fontId="5" fillId="4" borderId="1" xfId="1" applyFont="1" applyFill="1" applyBorder="1" applyAlignment="1" applyProtection="1">
      <alignment horizontal="left" vertical="top" wrapText="1"/>
      <protection locked="0"/>
    </xf>
    <xf numFmtId="4" fontId="5" fillId="5" borderId="1" xfId="3" applyNumberFormat="1" applyFont="1" applyFill="1" applyBorder="1" applyAlignment="1" applyProtection="1">
      <alignment horizontal="right" vertical="top" wrapText="1"/>
      <protection locked="0"/>
    </xf>
    <xf numFmtId="0" fontId="5" fillId="0" borderId="1" xfId="3" applyFont="1" applyBorder="1" applyAlignment="1">
      <alignment horizontal="right" vertical="top" wrapText="1"/>
    </xf>
    <xf numFmtId="0" fontId="7" fillId="3" borderId="2" xfId="1" applyFont="1" applyFill="1" applyBorder="1" applyAlignment="1" applyProtection="1">
      <alignment horizontal="left" vertical="top"/>
      <protection locked="0"/>
    </xf>
    <xf numFmtId="0" fontId="5" fillId="0" borderId="2" xfId="3" applyFont="1" applyBorder="1" applyAlignment="1" applyProtection="1">
      <alignment horizontal="left" vertical="top" wrapText="1"/>
      <protection locked="0"/>
    </xf>
    <xf numFmtId="0" fontId="8" fillId="0" borderId="0" xfId="1" applyFont="1" applyProtection="1">
      <protection locked="0"/>
    </xf>
    <xf numFmtId="0" fontId="8" fillId="4" borderId="0" xfId="1" applyFont="1" applyFill="1" applyProtection="1">
      <protection locked="0"/>
    </xf>
    <xf numFmtId="3" fontId="5" fillId="4" borderId="1" xfId="3" applyNumberFormat="1" applyFont="1" applyFill="1" applyBorder="1" applyAlignment="1">
      <alignment horizontal="right" vertical="top" wrapText="1"/>
    </xf>
    <xf numFmtId="3" fontId="7" fillId="3" borderId="1" xfId="3" applyNumberFormat="1" applyFont="1" applyFill="1" applyBorder="1" applyAlignment="1">
      <alignment horizontal="right" vertical="top" wrapText="1"/>
    </xf>
    <xf numFmtId="3" fontId="8" fillId="0" borderId="0" xfId="1" applyNumberFormat="1" applyFont="1" applyAlignment="1" applyProtection="1">
      <alignment horizontal="center"/>
      <protection locked="0"/>
    </xf>
    <xf numFmtId="4" fontId="7" fillId="6" borderId="1" xfId="1" applyNumberFormat="1" applyFont="1" applyFill="1" applyBorder="1" applyAlignment="1">
      <alignment horizontal="right" vertical="top" wrapText="1"/>
    </xf>
    <xf numFmtId="3" fontId="7" fillId="6" borderId="1" xfId="1" applyNumberFormat="1" applyFont="1" applyFill="1" applyBorder="1" applyAlignment="1">
      <alignment horizontal="right" vertical="top" wrapText="1"/>
    </xf>
    <xf numFmtId="0" fontId="7" fillId="6" borderId="1" xfId="1" applyFont="1" applyFill="1" applyBorder="1" applyAlignment="1">
      <alignment horizontal="right" vertical="top" wrapText="1"/>
    </xf>
    <xf numFmtId="3" fontId="7" fillId="6" borderId="1" xfId="1" applyNumberFormat="1" applyFont="1" applyFill="1" applyBorder="1" applyAlignment="1" applyProtection="1">
      <alignment horizontal="center" vertical="top" wrapText="1"/>
      <protection locked="0"/>
    </xf>
    <xf numFmtId="4" fontId="7" fillId="6" borderId="1" xfId="1" applyNumberFormat="1" applyFont="1" applyFill="1" applyBorder="1" applyAlignment="1" applyProtection="1">
      <alignment horizontal="right" vertical="top" wrapText="1"/>
      <protection locked="0"/>
    </xf>
    <xf numFmtId="0" fontId="9" fillId="6" borderId="1" xfId="2" applyFont="1" applyFill="1" applyBorder="1" applyAlignment="1">
      <alignment horizontal="left" vertical="center" wrapText="1"/>
    </xf>
    <xf numFmtId="0" fontId="7" fillId="0" borderId="1" xfId="1" applyFont="1" applyBorder="1" applyAlignment="1" applyProtection="1">
      <alignment horizontal="center" vertical="top" wrapText="1"/>
      <protection locked="0"/>
    </xf>
    <xf numFmtId="3" fontId="7" fillId="0" borderId="1" xfId="1" applyNumberFormat="1" applyFont="1" applyBorder="1" applyAlignment="1" applyProtection="1">
      <alignment horizontal="center" vertical="top" wrapText="1"/>
      <protection locked="0"/>
    </xf>
    <xf numFmtId="3" fontId="7" fillId="0" borderId="1" xfId="3" applyNumberFormat="1" applyFont="1" applyBorder="1" applyAlignment="1" applyProtection="1">
      <alignment horizontal="center" vertical="top" wrapText="1"/>
      <protection locked="0"/>
    </xf>
    <xf numFmtId="0" fontId="8" fillId="0" borderId="0" xfId="1" applyFont="1" applyAlignment="1" applyProtection="1">
      <alignment horizontal="center"/>
      <protection locked="0"/>
    </xf>
    <xf numFmtId="4" fontId="7" fillId="7" borderId="5" xfId="3" applyNumberFormat="1" applyFont="1" applyFill="1" applyBorder="1" applyAlignment="1">
      <alignment horizontal="center" vertical="top" wrapText="1"/>
    </xf>
    <xf numFmtId="0" fontId="7" fillId="7" borderId="5" xfId="3" applyFont="1" applyFill="1" applyBorder="1" applyAlignment="1">
      <alignment horizontal="center" vertical="top" wrapText="1"/>
    </xf>
    <xf numFmtId="1" fontId="7" fillId="7" borderId="5" xfId="3" applyNumberFormat="1" applyFont="1" applyFill="1" applyBorder="1" applyAlignment="1">
      <alignment horizontal="center" vertical="top" wrapText="1"/>
    </xf>
    <xf numFmtId="4" fontId="7" fillId="0" borderId="5" xfId="3" applyNumberFormat="1" applyFont="1" applyBorder="1" applyAlignment="1" applyProtection="1">
      <alignment horizontal="center" vertical="top" wrapText="1"/>
      <protection locked="0"/>
    </xf>
    <xf numFmtId="0" fontId="7" fillId="0" borderId="5" xfId="3" applyFont="1" applyBorder="1" applyAlignment="1" applyProtection="1">
      <alignment horizontal="center" vertical="top" wrapText="1"/>
      <protection locked="0"/>
    </xf>
    <xf numFmtId="49" fontId="7" fillId="0" borderId="5" xfId="3" applyNumberFormat="1" applyFont="1" applyBorder="1" applyAlignment="1" applyProtection="1">
      <alignment horizontal="center" vertical="top" wrapText="1"/>
      <protection locked="0"/>
    </xf>
    <xf numFmtId="1" fontId="7" fillId="0" borderId="5" xfId="3" applyNumberFormat="1" applyFont="1" applyBorder="1" applyAlignment="1" applyProtection="1">
      <alignment horizontal="center" vertical="top" wrapText="1"/>
      <protection locked="0"/>
    </xf>
    <xf numFmtId="0" fontId="7" fillId="0" borderId="5" xfId="3" applyFont="1" applyBorder="1" applyAlignment="1" applyProtection="1">
      <alignment horizontal="center" vertical="top" wrapText="1"/>
      <protection locked="0"/>
    </xf>
    <xf numFmtId="0" fontId="7" fillId="7" borderId="1" xfId="3" applyFont="1" applyFill="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10" fillId="0" borderId="0" xfId="1" applyFont="1" applyAlignment="1" applyProtection="1">
      <alignment horizontal="center"/>
      <protection locked="0"/>
    </xf>
    <xf numFmtId="0" fontId="7" fillId="0" borderId="6" xfId="1" applyFont="1" applyBorder="1" applyAlignment="1">
      <alignment horizontal="center" vertical="top"/>
    </xf>
    <xf numFmtId="0" fontId="7" fillId="0" borderId="7" xfId="1" applyFont="1" applyBorder="1" applyAlignment="1">
      <alignment horizontal="center" vertical="top"/>
    </xf>
    <xf numFmtId="0" fontId="7" fillId="0" borderId="8" xfId="1" applyFont="1" applyBorder="1" applyAlignment="1">
      <alignment horizontal="center" vertical="top"/>
    </xf>
    <xf numFmtId="0" fontId="7" fillId="0" borderId="6" xfId="1" applyFont="1" applyBorder="1" applyAlignment="1" applyProtection="1">
      <alignment horizontal="center" vertical="top"/>
      <protection locked="0"/>
    </xf>
    <xf numFmtId="0" fontId="7" fillId="0" borderId="7" xfId="1" applyFont="1" applyBorder="1" applyAlignment="1" applyProtection="1">
      <alignment horizontal="center" vertical="top"/>
      <protection locked="0"/>
    </xf>
    <xf numFmtId="0" fontId="7" fillId="0" borderId="8" xfId="1" applyFont="1" applyBorder="1" applyAlignment="1" applyProtection="1">
      <alignment horizontal="center" vertical="top"/>
      <protection locked="0"/>
    </xf>
    <xf numFmtId="0" fontId="7" fillId="0" borderId="4" xfId="3" applyFont="1" applyBorder="1" applyAlignment="1" applyProtection="1">
      <alignment horizontal="center" vertical="top" wrapText="1"/>
      <protection locked="0"/>
    </xf>
    <xf numFmtId="0" fontId="7" fillId="0" borderId="3" xfId="3" applyFont="1" applyBorder="1" applyAlignment="1" applyProtection="1">
      <alignment horizontal="center" vertical="top" wrapText="1"/>
      <protection locked="0"/>
    </xf>
    <xf numFmtId="0" fontId="7" fillId="0" borderId="9" xfId="3" applyFont="1" applyBorder="1" applyAlignment="1" applyProtection="1">
      <alignment horizontal="center" vertical="top" wrapText="1"/>
      <protection locked="0"/>
    </xf>
    <xf numFmtId="0" fontId="5" fillId="0" borderId="0" xfId="1" applyFont="1" applyAlignment="1" applyProtection="1">
      <alignment horizontal="left" vertical="top"/>
      <protection locked="0"/>
    </xf>
    <xf numFmtId="49" fontId="7" fillId="0" borderId="0" xfId="3" applyNumberFormat="1" applyFont="1" applyAlignment="1" applyProtection="1">
      <alignment horizontal="left" vertical="top"/>
      <protection locked="0"/>
    </xf>
  </cellXfs>
  <cellStyles count="4">
    <cellStyle name="Normal" xfId="0" builtinId="0"/>
    <cellStyle name="Normal 2 2 2" xfId="1" xr:uid="{B8BDA241-9D4B-46F0-8CF9-CDC1B9446FE0}"/>
    <cellStyle name="Normal 50 2" xfId="2" xr:uid="{0CFF41A8-B9CD-47DE-AACA-D3937653F361}"/>
    <cellStyle name="Normal_Copy of KPP 2007 lesos (3D-362 3D-444)" xfId="3" xr:uid="{F510030F-C645-4FB1-B4B4-AF961638F3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0D1A-BCEE-45DB-B272-B105EEB4CE83}">
  <sheetPr>
    <pageSetUpPr fitToPage="1"/>
  </sheetPr>
  <dimension ref="A1:IZ84"/>
  <sheetViews>
    <sheetView tabSelected="1" zoomScale="60" zoomScaleNormal="60" workbookViewId="0">
      <pane xSplit="5" ySplit="4" topLeftCell="F5" activePane="bottomRight" state="frozen"/>
      <selection activeCell="F20" sqref="F20"/>
      <selection pane="topRight" activeCell="F20" sqref="F20"/>
      <selection pane="bottomLeft" activeCell="F20" sqref="F20"/>
      <selection pane="bottomRight" activeCell="F20" sqref="F20"/>
    </sheetView>
  </sheetViews>
  <sheetFormatPr defaultColWidth="9.109375" defaultRowHeight="17.399999999999999" outlineLevelRow="1"/>
  <cols>
    <col min="1" max="1" width="15.6640625" style="6" customWidth="1"/>
    <col min="2" max="2" width="57.6640625" style="5" customWidth="1"/>
    <col min="3" max="3" width="20.44140625" style="5" customWidth="1"/>
    <col min="4" max="4" width="31.5546875" style="5" customWidth="1"/>
    <col min="5" max="13" width="19.88671875" style="5" customWidth="1"/>
    <col min="14" max="14" width="13.33203125" style="4" customWidth="1"/>
    <col min="15" max="17" width="19.33203125" style="4" customWidth="1"/>
    <col min="18" max="18" width="13.88671875" style="4" customWidth="1"/>
    <col min="19" max="29" width="19.33203125" style="4" customWidth="1"/>
    <col min="30" max="30" width="19.33203125" style="3" customWidth="1"/>
    <col min="31" max="31" width="19.33203125" style="4" customWidth="1"/>
    <col min="32" max="32" width="19.33203125" style="3" customWidth="1"/>
    <col min="33" max="33" width="19.33203125" style="4" customWidth="1"/>
    <col min="34" max="34" width="9.5546875" style="3" customWidth="1"/>
    <col min="35" max="93" width="19.33203125" style="4" customWidth="1"/>
    <col min="94" max="94" width="12.33203125" style="3" customWidth="1"/>
    <col min="95" max="95" width="20.109375" style="2" customWidth="1"/>
    <col min="96" max="96" width="18.6640625" style="2" customWidth="1"/>
    <col min="97" max="97" width="19.109375" style="2" customWidth="1"/>
    <col min="98" max="98" width="12.88671875" style="2" customWidth="1"/>
    <col min="99" max="99" width="19.33203125" style="2" customWidth="1"/>
    <col min="100" max="101" width="20.44140625" style="2" customWidth="1"/>
    <col min="102" max="102" width="11" style="1" bestFit="1" customWidth="1"/>
    <col min="103" max="103" width="25.88671875" style="1" customWidth="1"/>
    <col min="104" max="104" width="10.109375" style="1" bestFit="1" customWidth="1"/>
    <col min="105" max="105" width="10.6640625" style="1" bestFit="1" customWidth="1"/>
    <col min="106" max="16384" width="9.109375" style="1"/>
  </cols>
  <sheetData>
    <row r="1" spans="1:260" ht="16.2" thickBot="1">
      <c r="A1" s="20"/>
      <c r="B1" s="116" t="s">
        <v>119</v>
      </c>
      <c r="C1" s="116"/>
      <c r="D1" s="116"/>
      <c r="E1" s="116"/>
      <c r="F1" s="116"/>
      <c r="G1" s="116"/>
      <c r="H1" s="116"/>
      <c r="I1" s="116"/>
      <c r="J1" s="116"/>
      <c r="K1" s="116"/>
      <c r="L1" s="116"/>
      <c r="M1" s="116"/>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c r="BT1" s="115"/>
      <c r="BU1" s="115"/>
      <c r="BV1" s="115"/>
      <c r="BW1" s="115"/>
      <c r="BX1" s="115"/>
      <c r="BY1" s="115"/>
      <c r="BZ1" s="115"/>
      <c r="CA1" s="115"/>
      <c r="CB1" s="115"/>
      <c r="CC1" s="115"/>
      <c r="CD1" s="115"/>
      <c r="CE1" s="115"/>
      <c r="CF1" s="115"/>
      <c r="CG1" s="115"/>
      <c r="CH1" s="115"/>
      <c r="CI1" s="115"/>
      <c r="CJ1" s="115"/>
      <c r="CK1" s="115"/>
      <c r="CL1" s="115"/>
      <c r="CM1" s="115"/>
      <c r="CN1" s="115"/>
      <c r="CO1" s="115"/>
      <c r="CP1" s="115"/>
      <c r="CQ1" s="115"/>
      <c r="CR1" s="115"/>
      <c r="CS1" s="115"/>
      <c r="CT1" s="115"/>
      <c r="CU1" s="115"/>
      <c r="CV1" s="18"/>
      <c r="CW1" s="18"/>
    </row>
    <row r="2" spans="1:260" s="105" customFormat="1" ht="53.25" customHeight="1" outlineLevel="1" thickBot="1">
      <c r="A2" s="104" t="s">
        <v>118</v>
      </c>
      <c r="B2" s="103" t="s">
        <v>117</v>
      </c>
      <c r="C2" s="114" t="s">
        <v>116</v>
      </c>
      <c r="D2" s="113" t="s">
        <v>115</v>
      </c>
      <c r="E2" s="112"/>
      <c r="F2" s="111">
        <v>2014</v>
      </c>
      <c r="G2" s="110"/>
      <c r="H2" s="110"/>
      <c r="I2" s="110"/>
      <c r="J2" s="110"/>
      <c r="K2" s="110"/>
      <c r="L2" s="110"/>
      <c r="M2" s="109"/>
      <c r="N2" s="111">
        <v>2015</v>
      </c>
      <c r="O2" s="110"/>
      <c r="P2" s="110"/>
      <c r="Q2" s="110"/>
      <c r="R2" s="110"/>
      <c r="S2" s="110"/>
      <c r="T2" s="110"/>
      <c r="U2" s="109"/>
      <c r="V2" s="111">
        <v>2016</v>
      </c>
      <c r="W2" s="110"/>
      <c r="X2" s="110"/>
      <c r="Y2" s="110"/>
      <c r="Z2" s="110"/>
      <c r="AA2" s="110"/>
      <c r="AB2" s="110"/>
      <c r="AC2" s="109"/>
      <c r="AD2" s="111">
        <v>2017</v>
      </c>
      <c r="AE2" s="110"/>
      <c r="AF2" s="110"/>
      <c r="AG2" s="110"/>
      <c r="AH2" s="110"/>
      <c r="AI2" s="110"/>
      <c r="AJ2" s="110"/>
      <c r="AK2" s="109"/>
      <c r="AL2" s="111">
        <v>2018</v>
      </c>
      <c r="AM2" s="110"/>
      <c r="AN2" s="110"/>
      <c r="AO2" s="110"/>
      <c r="AP2" s="110"/>
      <c r="AQ2" s="110"/>
      <c r="AR2" s="110"/>
      <c r="AS2" s="109"/>
      <c r="AT2" s="111">
        <v>2019</v>
      </c>
      <c r="AU2" s="110"/>
      <c r="AV2" s="110"/>
      <c r="AW2" s="110"/>
      <c r="AX2" s="110"/>
      <c r="AY2" s="110"/>
      <c r="AZ2" s="110"/>
      <c r="BA2" s="109"/>
      <c r="BB2" s="111">
        <v>2020</v>
      </c>
      <c r="BC2" s="110"/>
      <c r="BD2" s="110"/>
      <c r="BE2" s="110"/>
      <c r="BF2" s="110"/>
      <c r="BG2" s="110"/>
      <c r="BH2" s="110"/>
      <c r="BI2" s="109"/>
      <c r="BJ2" s="111">
        <v>2021</v>
      </c>
      <c r="BK2" s="110"/>
      <c r="BL2" s="110"/>
      <c r="BM2" s="110"/>
      <c r="BN2" s="110"/>
      <c r="BO2" s="110"/>
      <c r="BP2" s="110"/>
      <c r="BQ2" s="109"/>
      <c r="BR2" s="111">
        <v>2022</v>
      </c>
      <c r="BS2" s="110"/>
      <c r="BT2" s="110"/>
      <c r="BU2" s="110"/>
      <c r="BV2" s="110"/>
      <c r="BW2" s="110"/>
      <c r="BX2" s="110"/>
      <c r="BY2" s="109"/>
      <c r="BZ2" s="111">
        <v>2023</v>
      </c>
      <c r="CA2" s="110"/>
      <c r="CB2" s="110"/>
      <c r="CC2" s="110"/>
      <c r="CD2" s="110"/>
      <c r="CE2" s="110"/>
      <c r="CF2" s="110"/>
      <c r="CG2" s="109"/>
      <c r="CH2" s="111">
        <v>2024</v>
      </c>
      <c r="CI2" s="110"/>
      <c r="CJ2" s="110"/>
      <c r="CK2" s="110"/>
      <c r="CL2" s="110"/>
      <c r="CM2" s="110"/>
      <c r="CN2" s="110"/>
      <c r="CO2" s="109"/>
      <c r="CP2" s="108" t="s">
        <v>114</v>
      </c>
      <c r="CQ2" s="107"/>
      <c r="CR2" s="107"/>
      <c r="CS2" s="107"/>
      <c r="CT2" s="107"/>
      <c r="CU2" s="107"/>
      <c r="CV2" s="107"/>
      <c r="CW2" s="106"/>
    </row>
    <row r="3" spans="1:260" s="94" customFormat="1" ht="82.5" customHeight="1" outlineLevel="1">
      <c r="A3" s="104"/>
      <c r="B3" s="103"/>
      <c r="C3" s="102"/>
      <c r="D3" s="98" t="s">
        <v>113</v>
      </c>
      <c r="E3" s="98" t="s">
        <v>112</v>
      </c>
      <c r="F3" s="101" t="s">
        <v>111</v>
      </c>
      <c r="G3" s="98" t="s">
        <v>110</v>
      </c>
      <c r="H3" s="101" t="s">
        <v>109</v>
      </c>
      <c r="I3" s="100" t="s">
        <v>108</v>
      </c>
      <c r="J3" s="101" t="s">
        <v>107</v>
      </c>
      <c r="K3" s="98" t="s">
        <v>106</v>
      </c>
      <c r="L3" s="98" t="s">
        <v>105</v>
      </c>
      <c r="M3" s="98" t="s">
        <v>104</v>
      </c>
      <c r="N3" s="101" t="s">
        <v>111</v>
      </c>
      <c r="O3" s="98" t="s">
        <v>110</v>
      </c>
      <c r="P3" s="101" t="s">
        <v>109</v>
      </c>
      <c r="Q3" s="100" t="s">
        <v>108</v>
      </c>
      <c r="R3" s="101" t="s">
        <v>107</v>
      </c>
      <c r="S3" s="98" t="s">
        <v>106</v>
      </c>
      <c r="T3" s="98" t="s">
        <v>105</v>
      </c>
      <c r="U3" s="98" t="s">
        <v>104</v>
      </c>
      <c r="V3" s="101" t="s">
        <v>111</v>
      </c>
      <c r="W3" s="98" t="s">
        <v>110</v>
      </c>
      <c r="X3" s="101" t="s">
        <v>109</v>
      </c>
      <c r="Y3" s="100" t="s">
        <v>108</v>
      </c>
      <c r="Z3" s="101" t="s">
        <v>107</v>
      </c>
      <c r="AA3" s="98" t="s">
        <v>106</v>
      </c>
      <c r="AB3" s="98" t="s">
        <v>105</v>
      </c>
      <c r="AC3" s="98" t="s">
        <v>104</v>
      </c>
      <c r="AD3" s="101" t="s">
        <v>111</v>
      </c>
      <c r="AE3" s="98" t="s">
        <v>110</v>
      </c>
      <c r="AF3" s="101" t="s">
        <v>109</v>
      </c>
      <c r="AG3" s="100" t="s">
        <v>108</v>
      </c>
      <c r="AH3" s="101" t="s">
        <v>107</v>
      </c>
      <c r="AI3" s="98" t="s">
        <v>106</v>
      </c>
      <c r="AJ3" s="98" t="s">
        <v>105</v>
      </c>
      <c r="AK3" s="98" t="s">
        <v>104</v>
      </c>
      <c r="AL3" s="99" t="s">
        <v>111</v>
      </c>
      <c r="AM3" s="98" t="s">
        <v>110</v>
      </c>
      <c r="AN3" s="101" t="s">
        <v>109</v>
      </c>
      <c r="AO3" s="100" t="s">
        <v>108</v>
      </c>
      <c r="AP3" s="99" t="s">
        <v>107</v>
      </c>
      <c r="AQ3" s="98" t="s">
        <v>106</v>
      </c>
      <c r="AR3" s="98" t="s">
        <v>105</v>
      </c>
      <c r="AS3" s="98" t="s">
        <v>104</v>
      </c>
      <c r="AT3" s="99" t="s">
        <v>111</v>
      </c>
      <c r="AU3" s="98" t="s">
        <v>110</v>
      </c>
      <c r="AV3" s="101" t="s">
        <v>109</v>
      </c>
      <c r="AW3" s="100" t="s">
        <v>108</v>
      </c>
      <c r="AX3" s="99" t="s">
        <v>107</v>
      </c>
      <c r="AY3" s="98" t="s">
        <v>106</v>
      </c>
      <c r="AZ3" s="98" t="s">
        <v>105</v>
      </c>
      <c r="BA3" s="98" t="s">
        <v>104</v>
      </c>
      <c r="BB3" s="99" t="s">
        <v>111</v>
      </c>
      <c r="BC3" s="98" t="s">
        <v>110</v>
      </c>
      <c r="BD3" s="101" t="s">
        <v>109</v>
      </c>
      <c r="BE3" s="100" t="s">
        <v>108</v>
      </c>
      <c r="BF3" s="99" t="s">
        <v>107</v>
      </c>
      <c r="BG3" s="98" t="s">
        <v>106</v>
      </c>
      <c r="BH3" s="98" t="s">
        <v>105</v>
      </c>
      <c r="BI3" s="98" t="s">
        <v>104</v>
      </c>
      <c r="BJ3" s="99" t="s">
        <v>111</v>
      </c>
      <c r="BK3" s="98" t="s">
        <v>110</v>
      </c>
      <c r="BL3" s="101" t="s">
        <v>109</v>
      </c>
      <c r="BM3" s="100" t="s">
        <v>108</v>
      </c>
      <c r="BN3" s="99" t="s">
        <v>107</v>
      </c>
      <c r="BO3" s="98" t="s">
        <v>106</v>
      </c>
      <c r="BP3" s="98" t="s">
        <v>105</v>
      </c>
      <c r="BQ3" s="98" t="s">
        <v>104</v>
      </c>
      <c r="BR3" s="99" t="s">
        <v>111</v>
      </c>
      <c r="BS3" s="98" t="s">
        <v>110</v>
      </c>
      <c r="BT3" s="101" t="s">
        <v>109</v>
      </c>
      <c r="BU3" s="100" t="s">
        <v>108</v>
      </c>
      <c r="BV3" s="99" t="s">
        <v>107</v>
      </c>
      <c r="BW3" s="98" t="s">
        <v>106</v>
      </c>
      <c r="BX3" s="98" t="s">
        <v>105</v>
      </c>
      <c r="BY3" s="98" t="s">
        <v>104</v>
      </c>
      <c r="BZ3" s="99" t="s">
        <v>111</v>
      </c>
      <c r="CA3" s="98" t="s">
        <v>110</v>
      </c>
      <c r="CB3" s="101" t="s">
        <v>109</v>
      </c>
      <c r="CC3" s="100" t="s">
        <v>108</v>
      </c>
      <c r="CD3" s="99" t="s">
        <v>107</v>
      </c>
      <c r="CE3" s="98" t="s">
        <v>106</v>
      </c>
      <c r="CF3" s="98" t="s">
        <v>105</v>
      </c>
      <c r="CG3" s="98" t="s">
        <v>104</v>
      </c>
      <c r="CH3" s="99" t="s">
        <v>111</v>
      </c>
      <c r="CI3" s="98" t="s">
        <v>110</v>
      </c>
      <c r="CJ3" s="101" t="s">
        <v>109</v>
      </c>
      <c r="CK3" s="100" t="s">
        <v>108</v>
      </c>
      <c r="CL3" s="99" t="s">
        <v>107</v>
      </c>
      <c r="CM3" s="98" t="s">
        <v>106</v>
      </c>
      <c r="CN3" s="98" t="s">
        <v>105</v>
      </c>
      <c r="CO3" s="98" t="s">
        <v>104</v>
      </c>
      <c r="CP3" s="97" t="s">
        <v>111</v>
      </c>
      <c r="CQ3" s="95" t="s">
        <v>110</v>
      </c>
      <c r="CR3" s="96" t="s">
        <v>109</v>
      </c>
      <c r="CS3" s="95" t="s">
        <v>108</v>
      </c>
      <c r="CT3" s="96" t="s">
        <v>107</v>
      </c>
      <c r="CU3" s="95" t="s">
        <v>106</v>
      </c>
      <c r="CV3" s="95" t="s">
        <v>105</v>
      </c>
      <c r="CW3" s="95" t="s">
        <v>104</v>
      </c>
    </row>
    <row r="4" spans="1:260" s="84" customFormat="1" ht="16.5" customHeight="1">
      <c r="A4" s="92">
        <v>1</v>
      </c>
      <c r="B4" s="93">
        <v>2</v>
      </c>
      <c r="C4" s="92">
        <v>3</v>
      </c>
      <c r="D4" s="92">
        <v>4</v>
      </c>
      <c r="E4" s="92">
        <v>5</v>
      </c>
      <c r="F4" s="91">
        <v>6</v>
      </c>
      <c r="G4" s="92">
        <v>7</v>
      </c>
      <c r="H4" s="91">
        <v>8</v>
      </c>
      <c r="I4" s="92">
        <v>9</v>
      </c>
      <c r="J4" s="91">
        <v>10</v>
      </c>
      <c r="K4" s="92">
        <v>11</v>
      </c>
      <c r="L4" s="91">
        <v>12</v>
      </c>
      <c r="M4" s="92">
        <v>13</v>
      </c>
      <c r="N4" s="91">
        <v>14</v>
      </c>
      <c r="O4" s="92">
        <v>15</v>
      </c>
      <c r="P4" s="91">
        <v>16</v>
      </c>
      <c r="Q4" s="92">
        <v>17</v>
      </c>
      <c r="R4" s="91">
        <v>18</v>
      </c>
      <c r="S4" s="92">
        <v>19</v>
      </c>
      <c r="T4" s="91">
        <v>20</v>
      </c>
      <c r="U4" s="92">
        <v>21</v>
      </c>
      <c r="V4" s="91">
        <v>22</v>
      </c>
      <c r="W4" s="92">
        <v>23</v>
      </c>
      <c r="X4" s="91">
        <v>24</v>
      </c>
      <c r="Y4" s="92">
        <v>25</v>
      </c>
      <c r="Z4" s="91">
        <v>26</v>
      </c>
      <c r="AA4" s="92">
        <v>27</v>
      </c>
      <c r="AB4" s="91">
        <v>28</v>
      </c>
      <c r="AC4" s="92">
        <v>29</v>
      </c>
      <c r="AD4" s="91">
        <v>30</v>
      </c>
      <c r="AE4" s="92">
        <v>31</v>
      </c>
      <c r="AF4" s="91">
        <v>32</v>
      </c>
      <c r="AG4" s="92">
        <v>33</v>
      </c>
      <c r="AH4" s="91">
        <v>34</v>
      </c>
      <c r="AI4" s="92">
        <v>35</v>
      </c>
      <c r="AJ4" s="91">
        <v>36</v>
      </c>
      <c r="AK4" s="92">
        <v>37</v>
      </c>
      <c r="AL4" s="91">
        <v>38</v>
      </c>
      <c r="AM4" s="92">
        <v>39</v>
      </c>
      <c r="AN4" s="91">
        <v>40</v>
      </c>
      <c r="AO4" s="92">
        <v>41</v>
      </c>
      <c r="AP4" s="91">
        <v>42</v>
      </c>
      <c r="AQ4" s="92">
        <v>43</v>
      </c>
      <c r="AR4" s="91">
        <v>44</v>
      </c>
      <c r="AS4" s="92">
        <v>45</v>
      </c>
      <c r="AT4" s="91">
        <v>46</v>
      </c>
      <c r="AU4" s="92">
        <v>47</v>
      </c>
      <c r="AV4" s="91">
        <v>48</v>
      </c>
      <c r="AW4" s="92">
        <v>49</v>
      </c>
      <c r="AX4" s="91">
        <v>50</v>
      </c>
      <c r="AY4" s="92">
        <v>51</v>
      </c>
      <c r="AZ4" s="91">
        <v>52</v>
      </c>
      <c r="BA4" s="92">
        <v>53</v>
      </c>
      <c r="BB4" s="91">
        <v>54</v>
      </c>
      <c r="BC4" s="92">
        <v>55</v>
      </c>
      <c r="BD4" s="91">
        <v>56</v>
      </c>
      <c r="BE4" s="92">
        <v>57</v>
      </c>
      <c r="BF4" s="91">
        <v>58</v>
      </c>
      <c r="BG4" s="92">
        <v>59</v>
      </c>
      <c r="BH4" s="91">
        <v>60</v>
      </c>
      <c r="BI4" s="92">
        <v>61</v>
      </c>
      <c r="BJ4" s="91">
        <v>62</v>
      </c>
      <c r="BK4" s="92">
        <v>63</v>
      </c>
      <c r="BL4" s="91">
        <v>64</v>
      </c>
      <c r="BM4" s="92">
        <v>65</v>
      </c>
      <c r="BN4" s="91">
        <v>66</v>
      </c>
      <c r="BO4" s="92">
        <v>67</v>
      </c>
      <c r="BP4" s="91">
        <v>68</v>
      </c>
      <c r="BQ4" s="92">
        <v>69</v>
      </c>
      <c r="BR4" s="92">
        <v>70</v>
      </c>
      <c r="BS4" s="91">
        <v>71</v>
      </c>
      <c r="BT4" s="92">
        <v>72</v>
      </c>
      <c r="BU4" s="92">
        <v>73</v>
      </c>
      <c r="BV4" s="91">
        <v>74</v>
      </c>
      <c r="BW4" s="92">
        <v>75</v>
      </c>
      <c r="BX4" s="92">
        <v>76</v>
      </c>
      <c r="BY4" s="91">
        <v>77</v>
      </c>
      <c r="BZ4" s="92">
        <v>78</v>
      </c>
      <c r="CA4" s="91">
        <v>79</v>
      </c>
      <c r="CB4" s="92">
        <v>80</v>
      </c>
      <c r="CC4" s="92">
        <v>81</v>
      </c>
      <c r="CD4" s="91">
        <v>82</v>
      </c>
      <c r="CE4" s="92">
        <v>83</v>
      </c>
      <c r="CF4" s="92">
        <v>84</v>
      </c>
      <c r="CG4" s="91">
        <v>85</v>
      </c>
      <c r="CH4" s="92">
        <v>86</v>
      </c>
      <c r="CI4" s="91">
        <v>87</v>
      </c>
      <c r="CJ4" s="92">
        <v>88</v>
      </c>
      <c r="CK4" s="92">
        <v>89</v>
      </c>
      <c r="CL4" s="91">
        <v>90</v>
      </c>
      <c r="CM4" s="92">
        <v>91</v>
      </c>
      <c r="CN4" s="92">
        <v>92</v>
      </c>
      <c r="CO4" s="91">
        <v>93</v>
      </c>
      <c r="CP4" s="92">
        <v>94</v>
      </c>
      <c r="CQ4" s="91">
        <v>95</v>
      </c>
      <c r="CR4" s="92">
        <v>96</v>
      </c>
      <c r="CS4" s="92">
        <v>97</v>
      </c>
      <c r="CT4" s="91">
        <v>98</v>
      </c>
      <c r="CU4" s="92">
        <v>99</v>
      </c>
      <c r="CV4" s="92">
        <v>100</v>
      </c>
      <c r="CW4" s="91">
        <v>101</v>
      </c>
    </row>
    <row r="5" spans="1:260" s="84" customFormat="1" ht="16.5" customHeight="1">
      <c r="A5" s="88"/>
      <c r="B5" s="90" t="s">
        <v>103</v>
      </c>
      <c r="C5" s="89"/>
      <c r="D5" s="88"/>
      <c r="E5" s="88"/>
      <c r="F5" s="86">
        <f>F6+F29+F46+F52+F62</f>
        <v>0</v>
      </c>
      <c r="G5" s="85">
        <f>G6+G29+G46+G52+G62</f>
        <v>0</v>
      </c>
      <c r="H5" s="86">
        <f>H6+H29+H46+H52+H62</f>
        <v>0</v>
      </c>
      <c r="I5" s="85">
        <f>I6+I29+I46+I52+I62</f>
        <v>0</v>
      </c>
      <c r="J5" s="86">
        <f>J6+J29+J46+J52+J62</f>
        <v>0</v>
      </c>
      <c r="K5" s="85">
        <f>K6+K29+K46+K52+K62</f>
        <v>0</v>
      </c>
      <c r="L5" s="85">
        <f>L6+L29+L46+L52+L62</f>
        <v>0</v>
      </c>
      <c r="M5" s="85">
        <f>M6+M29+M46+M52+M62</f>
        <v>0</v>
      </c>
      <c r="N5" s="86">
        <f>N6+N29+N46+N52+N62</f>
        <v>35</v>
      </c>
      <c r="O5" s="85">
        <f>O6+O29+O46+O52+O62</f>
        <v>8740078.370000001</v>
      </c>
      <c r="P5" s="86">
        <f>P6+P29+P46+P52+P62</f>
        <v>1</v>
      </c>
      <c r="Q5" s="85">
        <f>Q6+Q29+Q46+Q52+Q62</f>
        <v>473616</v>
      </c>
      <c r="R5" s="86">
        <f>R6+R29+R46+R52+R62</f>
        <v>0</v>
      </c>
      <c r="S5" s="85">
        <f>S6+S29+S46+S52+S62</f>
        <v>0</v>
      </c>
      <c r="T5" s="85">
        <f>T6+T29+T46+T52+T62</f>
        <v>0</v>
      </c>
      <c r="U5" s="85">
        <f>U6+U29+U46+U52+U62</f>
        <v>0</v>
      </c>
      <c r="V5" s="86">
        <f>V6+V29+V46+V52+V62</f>
        <v>98</v>
      </c>
      <c r="W5" s="85">
        <f>W6+W29+W46+W52+W62</f>
        <v>25627461.119999997</v>
      </c>
      <c r="X5" s="86">
        <f>X6+X29+X46+X52+X62</f>
        <v>19</v>
      </c>
      <c r="Y5" s="85">
        <f>Y6+Y29+Y46+Y52+Y62</f>
        <v>3846990.9299999997</v>
      </c>
      <c r="Z5" s="86">
        <f>Z6+Z29+Z46+Z52+Z62</f>
        <v>62</v>
      </c>
      <c r="AA5" s="85">
        <f>AA6+AA29+AA46+AA52+AA62</f>
        <v>13344722</v>
      </c>
      <c r="AB5" s="85">
        <f>AB6+AB29+AB46+AB52+AB62</f>
        <v>2442336.9700000002</v>
      </c>
      <c r="AC5" s="85">
        <f>AC6+AC29+AC46+AC52+AC62</f>
        <v>0</v>
      </c>
      <c r="AD5" s="86">
        <f>AD6+AD29+AD46+AD52+AD62</f>
        <v>96</v>
      </c>
      <c r="AE5" s="85">
        <f>AE6+AE29+AE46+AE52+AE62</f>
        <v>9869112.2100000009</v>
      </c>
      <c r="AF5" s="86">
        <f>AF6+AF29+AF46+AF52+AF62</f>
        <v>18</v>
      </c>
      <c r="AG5" s="85">
        <f>AG6+AG29+AG46+AG52+AG62</f>
        <v>2640358.29</v>
      </c>
      <c r="AH5" s="86">
        <f>AH6+AH29+AH46+AH52+AH62</f>
        <v>64</v>
      </c>
      <c r="AI5" s="85">
        <f>AI6+AI29+AI46+AI52+AI62</f>
        <v>11406644.220000001</v>
      </c>
      <c r="AJ5" s="85">
        <f>AJ6+AJ29+AJ46+AJ52+AJ62</f>
        <v>4084968</v>
      </c>
      <c r="AK5" s="85">
        <f>AK6+AK29+AK46+AK52+AK62</f>
        <v>4129396.9800000004</v>
      </c>
      <c r="AL5" s="86">
        <f>AL6+AL29+AL46+AL52+AL62</f>
        <v>79</v>
      </c>
      <c r="AM5" s="85">
        <f>AM6+AM29+AM46+AM52+AM62</f>
        <v>8522609.1699999999</v>
      </c>
      <c r="AN5" s="86">
        <f>AN6+AN29+AN46+AN52+AN62</f>
        <v>30</v>
      </c>
      <c r="AO5" s="85">
        <f>AO6+AO29+AO46+AO52+AO62</f>
        <v>5237161.18</v>
      </c>
      <c r="AP5" s="86">
        <f>AP6+AP29+AP46+AP52+AP62</f>
        <v>83</v>
      </c>
      <c r="AQ5" s="85">
        <f>AQ6+AQ29+AQ46+AQ52+AQ62</f>
        <v>6561474.5</v>
      </c>
      <c r="AR5" s="85">
        <f>AR6+AR29+AR46+AR52+AR62</f>
        <v>5414958.6799999997</v>
      </c>
      <c r="AS5" s="85">
        <f>AS6+AS29+AS46+AS52+AS62</f>
        <v>5833433.0899999999</v>
      </c>
      <c r="AT5" s="86">
        <f>AT6+AT29+AT46+AT52+AT62</f>
        <v>179</v>
      </c>
      <c r="AU5" s="85">
        <f>AU6+AU29+AU46+AU52+AU62</f>
        <v>12010302.799999999</v>
      </c>
      <c r="AV5" s="86">
        <f>AV6+AV29+AV46+AV52+AV62</f>
        <v>20</v>
      </c>
      <c r="AW5" s="85">
        <f>AW6+AW29+AW46+AW52+AW62</f>
        <v>2702378.02</v>
      </c>
      <c r="AX5" s="86">
        <f>AX6+AX29+AX46+AX52+AX62</f>
        <v>94</v>
      </c>
      <c r="AY5" s="85">
        <f>AY6+AY29+AY46+AY52+AY62</f>
        <v>5151178.96</v>
      </c>
      <c r="AZ5" s="85">
        <f>AZ6+AZ29+AZ46+AZ52+AZ62</f>
        <v>6394670.2699999996</v>
      </c>
      <c r="BA5" s="85">
        <f>BA6+BA29+BA46+BA52+BA62</f>
        <v>6022497.9000000004</v>
      </c>
      <c r="BB5" s="87">
        <f>BB6+BB29+BB46+BB52+BB62</f>
        <v>228</v>
      </c>
      <c r="BC5" s="85">
        <f>BC6+BC29+BC46+BC52+BC62</f>
        <v>9320524.8000000007</v>
      </c>
      <c r="BD5" s="87">
        <f>BD6+BD29+BD46+BD52+BD62</f>
        <v>35</v>
      </c>
      <c r="BE5" s="85">
        <f>BE6+BE29+BE46+BE52+BE62</f>
        <v>3694553.7399999998</v>
      </c>
      <c r="BF5" s="87">
        <f>BF6+BF29+BF46+BF52+BF62</f>
        <v>196</v>
      </c>
      <c r="BG5" s="85">
        <f>BG6+BG29+BG46+BG52+BG62</f>
        <v>6162574</v>
      </c>
      <c r="BH5" s="85">
        <f>BH6+BH29+BH46+BH52+BH62</f>
        <v>10214138.859999999</v>
      </c>
      <c r="BI5" s="85">
        <f>BI6+BI29+BI46+BI52+BI62</f>
        <v>8208512.8200000003</v>
      </c>
      <c r="BJ5" s="87">
        <f>BJ6+BJ29+BJ46+BJ52+BJ62</f>
        <v>124</v>
      </c>
      <c r="BK5" s="85">
        <f>BK6+BK29+BK46+BK52+BK62</f>
        <v>10684201.59</v>
      </c>
      <c r="BL5" s="87">
        <f>BL6+BL29+BL46+BL52+BL62</f>
        <v>43</v>
      </c>
      <c r="BM5" s="85">
        <f>BM6+BM29+BM46+BM52+BM62</f>
        <v>9860709.4500000011</v>
      </c>
      <c r="BN5" s="87">
        <f>BN6+BN29+BN46+BN52+BN62</f>
        <v>112</v>
      </c>
      <c r="BO5" s="85">
        <f>BO6+BO29+BO46+BO52+BO62</f>
        <v>5176714.62</v>
      </c>
      <c r="BP5" s="85">
        <f>BP6+BP29+BP46+BP52+BP62</f>
        <v>5843702.6899999995</v>
      </c>
      <c r="BQ5" s="85">
        <f>BQ6+BQ29+BQ46+BQ52+BQ62</f>
        <v>6806413.9900000002</v>
      </c>
      <c r="BR5" s="87">
        <f>BR6+BR29+BR46+BR52+BR62</f>
        <v>116</v>
      </c>
      <c r="BS5" s="85">
        <f>BS6+BS29+BS46+BS52+BS62</f>
        <v>4906727.79</v>
      </c>
      <c r="BT5" s="87">
        <f>BT6+BT29+BT46+BT52+BT62</f>
        <v>16</v>
      </c>
      <c r="BU5" s="85">
        <f>BU6+BU29+BU46+BU52+BU62</f>
        <v>3497279.5</v>
      </c>
      <c r="BV5" s="87">
        <f>BV6+BV29+BV46+BV52+BV62</f>
        <v>84</v>
      </c>
      <c r="BW5" s="85">
        <f>BW6+BW29+BW46+BW52+BW62</f>
        <v>7024843</v>
      </c>
      <c r="BX5" s="85">
        <f>BX6+BX29+BX46+BX52+BX62</f>
        <v>8252856.1699999999</v>
      </c>
      <c r="BY5" s="85">
        <f>BY6+BY29+BY46+BY52+BY62</f>
        <v>9223748.8600000013</v>
      </c>
      <c r="BZ5" s="87">
        <f>BZ6+BZ29+BZ46+BZ52+BZ62</f>
        <v>160</v>
      </c>
      <c r="CA5" s="85">
        <f>CA6+CA29+CA46+CA52+CA62</f>
        <v>8725112.5199999996</v>
      </c>
      <c r="CB5" s="87">
        <f>CB6+CB29+CB46+CB52+CB62</f>
        <v>22</v>
      </c>
      <c r="CC5" s="85">
        <f>CC6+CC29+CC46+CC52+CC62</f>
        <v>7832161.3499999996</v>
      </c>
      <c r="CD5" s="87">
        <f>CD6+CD29+CD46+CD52+CD62</f>
        <v>213</v>
      </c>
      <c r="CE5" s="85">
        <f>CE6+CE29+CE46+CE52+CE62</f>
        <v>13503741</v>
      </c>
      <c r="CF5" s="85">
        <f>CF6+CF29+CF46+CF52+CF62</f>
        <v>20911583.840000004</v>
      </c>
      <c r="CG5" s="85">
        <f>CG6+CG29+CG46+CG52+CG62</f>
        <v>14279857.91</v>
      </c>
      <c r="CH5" s="87">
        <f>CH6+CH29+CH46+CH52+CH62</f>
        <v>31</v>
      </c>
      <c r="CI5" s="85">
        <f>CI6+CI29+CI46+CI52+CI62</f>
        <v>0</v>
      </c>
      <c r="CJ5" s="87">
        <f>CJ6+CJ29+CJ46+CJ52+CJ62</f>
        <v>12</v>
      </c>
      <c r="CK5" s="85">
        <f>CK6+CK29+CK46+CK52+CK62</f>
        <v>315001.48</v>
      </c>
      <c r="CL5" s="87">
        <f>CL6+CL29+CL46+CL52+CL62</f>
        <v>29</v>
      </c>
      <c r="CM5" s="85">
        <f>CM6+CM29+CM46+CM52+CM62</f>
        <v>149646</v>
      </c>
      <c r="CN5" s="85">
        <f>CN6+CN29+CN46+CN52+CN62</f>
        <v>1777264.08</v>
      </c>
      <c r="CO5" s="85">
        <f>CO6+CO29+CO46+CO52+CO62</f>
        <v>10453705.109999999</v>
      </c>
      <c r="CP5" s="86">
        <f>CP6+CP29+CP46+CP52+CP62</f>
        <v>1146</v>
      </c>
      <c r="CQ5" s="85">
        <f>CQ6+CQ29+CQ46+CQ52+CQ62</f>
        <v>98406130.370000005</v>
      </c>
      <c r="CR5" s="86">
        <f>CR6+CR29+CR46+CR52+CR62</f>
        <v>216</v>
      </c>
      <c r="CS5" s="85">
        <f>CS6+CS29+CS46+CS52+CS62</f>
        <v>40100209.939999998</v>
      </c>
      <c r="CT5" s="86">
        <f>CT6+CT29+CT46+CT52+CT62</f>
        <v>937</v>
      </c>
      <c r="CU5" s="85">
        <f>CU6+CU29+CU46+CU52+CU62</f>
        <v>68481538.299999997</v>
      </c>
      <c r="CV5" s="85">
        <f>CV6+CV29+CV46+CV52+CV62</f>
        <v>65336479.559999995</v>
      </c>
      <c r="CW5" s="85">
        <f>CW6+CW29+CW46+CW52+CW62</f>
        <v>64957566.660000004</v>
      </c>
    </row>
    <row r="6" spans="1:260" s="31" customFormat="1" ht="54" customHeight="1">
      <c r="A6" s="71" t="s">
        <v>102</v>
      </c>
      <c r="B6" s="71"/>
      <c r="C6" s="36">
        <v>21243172</v>
      </c>
      <c r="D6" s="39"/>
      <c r="E6" s="36"/>
      <c r="F6" s="37">
        <f>+F7+F11+F14+F17+F25</f>
        <v>0</v>
      </c>
      <c r="G6" s="36">
        <f>+G7+G11+G14+G17+G25</f>
        <v>0</v>
      </c>
      <c r="H6" s="37">
        <f>+H7+H11+H14+H17+H25</f>
        <v>0</v>
      </c>
      <c r="I6" s="36">
        <f>+I7+I11+I14+I17+I25</f>
        <v>0</v>
      </c>
      <c r="J6" s="37">
        <f>+J7+J11+J14+J17+J25</f>
        <v>0</v>
      </c>
      <c r="K6" s="36">
        <f>+K7+K11+K14+K17+K25</f>
        <v>0</v>
      </c>
      <c r="L6" s="36">
        <f>+L7+L11+L14+L17+L25</f>
        <v>0</v>
      </c>
      <c r="M6" s="36">
        <f>M7+M11+M14+M17+M25</f>
        <v>0</v>
      </c>
      <c r="N6" s="37">
        <f>+N7+N11+N14+N17+N25</f>
        <v>0</v>
      </c>
      <c r="O6" s="36">
        <f>+O7+O11+O14+O17+O25</f>
        <v>0</v>
      </c>
      <c r="P6" s="37">
        <f>+P7+P11+P14+P17+P25</f>
        <v>0</v>
      </c>
      <c r="Q6" s="36">
        <f>+Q7+Q11+Q14+Q17+Q25</f>
        <v>0</v>
      </c>
      <c r="R6" s="37">
        <f>+R7+R11+R14+R17+R25</f>
        <v>0</v>
      </c>
      <c r="S6" s="36">
        <f>+S7+S11+S14+S17+S25</f>
        <v>0</v>
      </c>
      <c r="T6" s="36">
        <f>+T7+T11+T14+T17+T25</f>
        <v>0</v>
      </c>
      <c r="U6" s="36">
        <f>U7+U11+U14+U17+U25</f>
        <v>0</v>
      </c>
      <c r="V6" s="37">
        <f>+V7+V11+V14+V17+V25</f>
        <v>62</v>
      </c>
      <c r="W6" s="36">
        <f>+W7+W11+W14+W17+W25</f>
        <v>3530058.79</v>
      </c>
      <c r="X6" s="37">
        <f>+X7+X11+X14+X17+X25</f>
        <v>5</v>
      </c>
      <c r="Y6" s="36">
        <f>+Y7+Y11+Y14+Y17+Y25</f>
        <v>87923.73</v>
      </c>
      <c r="Z6" s="37">
        <f>+Z7+Z11+Z14+Z17+Z25</f>
        <v>24</v>
      </c>
      <c r="AA6" s="36">
        <f>+AA7+AA11+AA14+AA17+AA25</f>
        <v>1973514</v>
      </c>
      <c r="AB6" s="36">
        <f>+AB7+AB11+AB14+AB17+AB25</f>
        <v>1004539.66</v>
      </c>
      <c r="AC6" s="36">
        <f>AC7+AC11+AC14+AC17+AC25</f>
        <v>0</v>
      </c>
      <c r="AD6" s="38">
        <f>+AD7+AD11+AD14+AD17+AD25</f>
        <v>57</v>
      </c>
      <c r="AE6" s="36">
        <f>+AE7+AE11+AE14+AE17+AE25</f>
        <v>1251098.25</v>
      </c>
      <c r="AF6" s="38">
        <f>+AF7+AF11+AF14+AF17+AF25</f>
        <v>11</v>
      </c>
      <c r="AG6" s="36">
        <f>+AG7+AG11+AG14+AG17+AG25</f>
        <v>549192</v>
      </c>
      <c r="AH6" s="38">
        <f>+AH7+AH11+AH14+AH17+AH25</f>
        <v>49</v>
      </c>
      <c r="AI6" s="36">
        <f>+AI7+AI11+AI14+AI17+AI25</f>
        <v>1117763</v>
      </c>
      <c r="AJ6" s="36">
        <f>+AJ7+AJ11+AJ14+AJ17+AJ25</f>
        <v>687547</v>
      </c>
      <c r="AK6" s="36">
        <f>AK7+AK11+AK14+AK17+AK25</f>
        <v>339653.66000000003</v>
      </c>
      <c r="AL6" s="38">
        <f>+AL7+AL11+AL14+AL17+AL25</f>
        <v>56</v>
      </c>
      <c r="AM6" s="36">
        <f>+AM7+AM11+AM14+AM17+AM25</f>
        <v>4791086.16</v>
      </c>
      <c r="AN6" s="38">
        <f>+AN7+AN11+AN14+AN17+AN25</f>
        <v>14</v>
      </c>
      <c r="AO6" s="36">
        <f>+AO7+AO11+AO14+AO17+AO25</f>
        <v>601491.25</v>
      </c>
      <c r="AP6" s="38">
        <f>+AP7+AP11+AP14+AP17+AP25</f>
        <v>58</v>
      </c>
      <c r="AQ6" s="36">
        <f>+AQ7+AQ11+AQ14+AQ17+AQ25</f>
        <v>2607610.8199999998</v>
      </c>
      <c r="AR6" s="36">
        <f>+AR7+AR11+AR14+AR17+AR25</f>
        <v>613538.35</v>
      </c>
      <c r="AS6" s="36">
        <f>AS7+AS11+AS14+AS17+AS25</f>
        <v>533194.96</v>
      </c>
      <c r="AT6" s="37">
        <f>AT7+AT11+AT14+AT17+AT25</f>
        <v>146</v>
      </c>
      <c r="AU6" s="36">
        <f>AU7+AU11+AU14+AU17+AU25</f>
        <v>1377569.7199999997</v>
      </c>
      <c r="AV6" s="37">
        <f>AV7+AV11+AV14+AV17+AV25</f>
        <v>10</v>
      </c>
      <c r="AW6" s="36">
        <f>AW7+AW11+AW14+AW17+AW25</f>
        <v>658909.5</v>
      </c>
      <c r="AX6" s="37">
        <f>AX7+AX11+AX14+AX17+AX25</f>
        <v>86</v>
      </c>
      <c r="AY6" s="36">
        <f>AY7+AY11+AY14+AY17+AY25</f>
        <v>3608013.96</v>
      </c>
      <c r="AZ6" s="36">
        <f>AZ7+AZ11+AZ14+AZ17+AZ25</f>
        <v>2238144.2999999998</v>
      </c>
      <c r="BA6" s="36">
        <f>BA7+BA11+BA14+BA17+BA25</f>
        <v>2259768.69</v>
      </c>
      <c r="BB6" s="37">
        <f>BB7+BB11+BB14+BB17+BB25</f>
        <v>153</v>
      </c>
      <c r="BC6" s="36">
        <f>BC7+BC11+BC14+BC17+BC25</f>
        <v>2149586.2400000002</v>
      </c>
      <c r="BD6" s="37">
        <f>BD7+BD11+BD14+BD17+BD25</f>
        <v>17</v>
      </c>
      <c r="BE6" s="36">
        <f>BE7+BE11+BE14+BE17+BE25</f>
        <v>278989</v>
      </c>
      <c r="BF6" s="37">
        <f>BF7+BF11+BF14+BF17+BF25</f>
        <v>145</v>
      </c>
      <c r="BG6" s="36">
        <f>BG7+BG11+BG14+BG17+BG25</f>
        <v>1673433</v>
      </c>
      <c r="BH6" s="36">
        <f>BH7+BH11+BH14+BH17+BH25</f>
        <v>5534750.8300000001</v>
      </c>
      <c r="BI6" s="36">
        <f>BI7+BI11+BI14+BI17+BI25</f>
        <v>4833266.83</v>
      </c>
      <c r="BJ6" s="37">
        <f>BJ7+BJ11+BJ14+BJ17+BJ25</f>
        <v>82</v>
      </c>
      <c r="BK6" s="36">
        <f>BK7+BK11+BK14+BK17+BK25</f>
        <v>1675467.68</v>
      </c>
      <c r="BL6" s="37">
        <f>BL7+BL11+BL14+BL17+BL25</f>
        <v>24</v>
      </c>
      <c r="BM6" s="36">
        <f>BM7+BM11+BM14+BM17+BM25</f>
        <v>1242868</v>
      </c>
      <c r="BN6" s="37">
        <f>BN7+BN11+BN14+BN17+BN25</f>
        <v>97</v>
      </c>
      <c r="BO6" s="36">
        <f>BO7+BO11+BO14+BO17+BO25</f>
        <v>2966830.62</v>
      </c>
      <c r="BP6" s="36">
        <f>BP7+BP11+BP14+BP17+BP25</f>
        <v>1018794.9600000001</v>
      </c>
      <c r="BQ6" s="36">
        <f>BQ7+BQ11+BQ14+BQ17+BQ25</f>
        <v>1528917.83</v>
      </c>
      <c r="BR6" s="37">
        <f>BR7+BR11+BR14+BR17+BR25</f>
        <v>45</v>
      </c>
      <c r="BS6" s="36">
        <f>BS7+BS11+BS14+BS17+BS25</f>
        <v>3006390.28</v>
      </c>
      <c r="BT6" s="37">
        <f>BT7+BT11+BT14+BT17+BT25</f>
        <v>2</v>
      </c>
      <c r="BU6" s="36">
        <f>BU7+BU11+BU14+BU17+BU25</f>
        <v>83558.880000000005</v>
      </c>
      <c r="BV6" s="37">
        <f>BV7+BV11+BV14+BV17+BV25</f>
        <v>47</v>
      </c>
      <c r="BW6" s="36">
        <f>BW7+BW11+BW14+BW17+BW25</f>
        <v>1007256</v>
      </c>
      <c r="BX6" s="36">
        <f>BX7+BX11+BX14+BX17+BX25</f>
        <v>2232290.11</v>
      </c>
      <c r="BY6" s="36">
        <f>BY7+BY11+BY14+BY17+BY25</f>
        <v>2809512.2399999998</v>
      </c>
      <c r="BZ6" s="37">
        <f>BZ7+BZ11+BZ14+BZ17+BZ25</f>
        <v>34</v>
      </c>
      <c r="CA6" s="36">
        <f>CA7+CA11+CA14+CA17+CA25</f>
        <v>7470805.6500000004</v>
      </c>
      <c r="CB6" s="37">
        <f>CB7+CB11+CB14+CB17+CB25</f>
        <v>11</v>
      </c>
      <c r="CC6" s="36">
        <f>CC7+CC11+CC14+CC17+CC25</f>
        <v>3196460.49</v>
      </c>
      <c r="CD6" s="37">
        <f>CD7+CD11+CD14+CD17+CD25</f>
        <v>33</v>
      </c>
      <c r="CE6" s="36">
        <f>CE7+CE11+CE14+CE17+CE25</f>
        <v>7588032</v>
      </c>
      <c r="CF6" s="36">
        <f>CF7+CF11+CF14+CF17+CF25</f>
        <v>8974200.3300000001</v>
      </c>
      <c r="CG6" s="36">
        <f>CG7+CG11+CG14+CG17+CG25</f>
        <v>3724960.1999999997</v>
      </c>
      <c r="CH6" s="37">
        <f>CH7+CH11+CH14+CH17+CH25</f>
        <v>31</v>
      </c>
      <c r="CI6" s="36">
        <f>CI7+CI11+CI14+CI17+CI25</f>
        <v>0</v>
      </c>
      <c r="CJ6" s="37">
        <f>CJ7+CJ11+CJ14+CJ17+CJ25</f>
        <v>9</v>
      </c>
      <c r="CK6" s="36">
        <f>CK7+CK11+CK14+CK17+CK25</f>
        <v>165001.48000000001</v>
      </c>
      <c r="CL6" s="37">
        <f>CL7+CL11+CL14+CL17+CL25</f>
        <v>29</v>
      </c>
      <c r="CM6" s="36">
        <f>CM7+CM11+CM14+CM17+CM25</f>
        <v>149646</v>
      </c>
      <c r="CN6" s="36">
        <f>CN7+CN11+CN14+CN17+CN25</f>
        <v>-507389.01</v>
      </c>
      <c r="CO6" s="36">
        <f>CO7+CO11+CO14+CO17+CO25</f>
        <v>5668025.7699999996</v>
      </c>
      <c r="CP6" s="35">
        <f>+CP7+CP11+CP14+CP17+CP25</f>
        <v>666</v>
      </c>
      <c r="CQ6" s="33">
        <f>+CQ7+CQ11+CQ14+CQ17+CQ25</f>
        <v>25252062.769999996</v>
      </c>
      <c r="CR6" s="83">
        <f>+CR7+CR11+CR14+CR17+CR25</f>
        <v>103</v>
      </c>
      <c r="CS6" s="33">
        <f>+CS7+CS11+CS14+CS17+CS25</f>
        <v>6864394.3300000001</v>
      </c>
      <c r="CT6" s="83">
        <f>+CT7+CT11+CT14+CT17+CT25</f>
        <v>568</v>
      </c>
      <c r="CU6" s="33">
        <f>+CU7+CU11+CU14+CU17+CU25</f>
        <v>22692099.399999999</v>
      </c>
      <c r="CV6" s="33">
        <f>+CV7+CV11+CV14+CV17+CV25</f>
        <v>21796416.529999997</v>
      </c>
      <c r="CW6" s="33">
        <f>CW7+CW11+CW14+CW17+CW25</f>
        <v>21697300.18</v>
      </c>
    </row>
    <row r="7" spans="1:260" s="55" customFormat="1" ht="31.2">
      <c r="A7" s="68" t="s">
        <v>7</v>
      </c>
      <c r="B7" s="68" t="s">
        <v>101</v>
      </c>
      <c r="C7" s="59"/>
      <c r="D7" s="62"/>
      <c r="E7" s="59"/>
      <c r="F7" s="60">
        <f>+F8+F9+F10</f>
        <v>0</v>
      </c>
      <c r="G7" s="59">
        <f>+G8+G9+G10</f>
        <v>0</v>
      </c>
      <c r="H7" s="60">
        <f>+H8+H9+H10</f>
        <v>0</v>
      </c>
      <c r="I7" s="59">
        <f>+I8+I9+I10</f>
        <v>0</v>
      </c>
      <c r="J7" s="60">
        <f>+J8+J9+J10</f>
        <v>0</v>
      </c>
      <c r="K7" s="59">
        <f>+K8+K9+K10</f>
        <v>0</v>
      </c>
      <c r="L7" s="59">
        <f>+L8+L9+L10</f>
        <v>0</v>
      </c>
      <c r="M7" s="59">
        <f>M8+M9+M10</f>
        <v>0</v>
      </c>
      <c r="N7" s="60">
        <f>+N8+N9+N10</f>
        <v>0</v>
      </c>
      <c r="O7" s="59">
        <f>+O8+O9+O10</f>
        <v>0</v>
      </c>
      <c r="P7" s="60">
        <f>+P8+P9+P10</f>
        <v>0</v>
      </c>
      <c r="Q7" s="59">
        <f>+Q8+Q9+Q10</f>
        <v>0</v>
      </c>
      <c r="R7" s="60">
        <f>+R8+R9+R10</f>
        <v>0</v>
      </c>
      <c r="S7" s="59">
        <f>+S8+S9+S10</f>
        <v>0</v>
      </c>
      <c r="T7" s="59">
        <f>+T8+T9+T10</f>
        <v>0</v>
      </c>
      <c r="U7" s="59">
        <f>U8+U9+U10</f>
        <v>0</v>
      </c>
      <c r="V7" s="60">
        <f>+V8+V9+V10</f>
        <v>1</v>
      </c>
      <c r="W7" s="59">
        <f>+W8+W9+W10</f>
        <v>1899489.06</v>
      </c>
      <c r="X7" s="60">
        <f>+X8+X9+X10</f>
        <v>0</v>
      </c>
      <c r="Y7" s="59">
        <f>+Y8+Y9+Y10</f>
        <v>0</v>
      </c>
      <c r="Z7" s="60">
        <f>+Z8+Z9+Z10</f>
        <v>1</v>
      </c>
      <c r="AA7" s="59">
        <f>+AA8+AA9+AA10</f>
        <v>1899439</v>
      </c>
      <c r="AB7" s="59">
        <f>+AB8+AB9+AB10</f>
        <v>930464.66</v>
      </c>
      <c r="AC7" s="59">
        <f>AC8+AC9+AC10</f>
        <v>0</v>
      </c>
      <c r="AD7" s="61">
        <f>+AD8+AD9+AD10</f>
        <v>8</v>
      </c>
      <c r="AE7" s="59">
        <f>+AE8+AE9+AE10</f>
        <v>184946</v>
      </c>
      <c r="AF7" s="61">
        <f>+AF8+AF9+AF10</f>
        <v>0</v>
      </c>
      <c r="AG7" s="59">
        <f>+AG8+AG9+AG10</f>
        <v>0</v>
      </c>
      <c r="AH7" s="61">
        <f>+AH8+AH9+AH10</f>
        <v>7</v>
      </c>
      <c r="AI7" s="59">
        <f>+AI8+AI9+AI10</f>
        <v>163222</v>
      </c>
      <c r="AJ7" s="59">
        <f>+AJ8+AJ9+AJ10</f>
        <v>0</v>
      </c>
      <c r="AK7" s="59">
        <f>AK8+AK9+AK10</f>
        <v>170688.66</v>
      </c>
      <c r="AL7" s="61">
        <f>+AL8+AL9+AL10</f>
        <v>9</v>
      </c>
      <c r="AM7" s="59">
        <f>+AM8+AM9+AM10</f>
        <v>176628.12</v>
      </c>
      <c r="AN7" s="61">
        <f>+AN8+AN9+AN10</f>
        <v>0</v>
      </c>
      <c r="AO7" s="59">
        <f>+AO8+AO9+AO10</f>
        <v>0</v>
      </c>
      <c r="AP7" s="61">
        <f>+AP8+AP9+AP10</f>
        <v>5</v>
      </c>
      <c r="AQ7" s="59">
        <f>+AQ8+AQ9+AQ10</f>
        <v>50585</v>
      </c>
      <c r="AR7" s="59">
        <f>+AR8+AR9+AR10</f>
        <v>208627.59</v>
      </c>
      <c r="AS7" s="59">
        <f>AS8+AS9+AS10</f>
        <v>186361.96</v>
      </c>
      <c r="AT7" s="60">
        <f>AT8+AT9+AT10</f>
        <v>8</v>
      </c>
      <c r="AU7" s="59">
        <f>AU8+AU9+AU10</f>
        <v>156215.4</v>
      </c>
      <c r="AV7" s="60">
        <f>AV8+AV9+AV10</f>
        <v>0</v>
      </c>
      <c r="AW7" s="59">
        <f>AW8+AW9+AW10</f>
        <v>0</v>
      </c>
      <c r="AX7" s="60">
        <f>AX8+AX9+AX10</f>
        <v>11</v>
      </c>
      <c r="AY7" s="59">
        <f>AY8+AY9+AY10</f>
        <v>227566</v>
      </c>
      <c r="AZ7" s="59">
        <f>AZ8+AZ9+AZ10</f>
        <v>658529.55999999994</v>
      </c>
      <c r="BA7" s="59">
        <f>BA8+BA9+BA10</f>
        <v>680795.19</v>
      </c>
      <c r="BB7" s="60">
        <f>BB8+BB9+BB10</f>
        <v>10</v>
      </c>
      <c r="BC7" s="59">
        <f>BC8+BC9+BC10</f>
        <v>223406</v>
      </c>
      <c r="BD7" s="60">
        <f>BD8+BD9+BD10</f>
        <v>1</v>
      </c>
      <c r="BE7" s="59">
        <f>BE8+BE9+BE10</f>
        <v>45629</v>
      </c>
      <c r="BF7" s="60">
        <f>BF8+BF9+BF10</f>
        <v>4</v>
      </c>
      <c r="BG7" s="59">
        <f>BG8+BG9+BG10</f>
        <v>111604</v>
      </c>
      <c r="BH7" s="59">
        <f>BH8+BH9+BH10</f>
        <v>451084</v>
      </c>
      <c r="BI7" s="59">
        <f>BI8+BI9+BI10</f>
        <v>451084</v>
      </c>
      <c r="BJ7" s="60">
        <f>BJ8+BJ9+BJ10</f>
        <v>2</v>
      </c>
      <c r="BK7" s="59">
        <f>BK8+BK9+BK10</f>
        <v>15003</v>
      </c>
      <c r="BL7" s="60">
        <f>BL8+BL9+BL10</f>
        <v>1</v>
      </c>
      <c r="BM7" s="59">
        <f>BM8+BM9+BM10</f>
        <v>3659</v>
      </c>
      <c r="BN7" s="60">
        <f>BN8+BN9+BN10</f>
        <v>8</v>
      </c>
      <c r="BO7" s="59">
        <f>BO8+BO9+BO10</f>
        <v>113342.6</v>
      </c>
      <c r="BP7" s="59">
        <f>BP8+BP9+BP10</f>
        <v>237012.91</v>
      </c>
      <c r="BQ7" s="59">
        <f>BQ8+BQ9+BQ10</f>
        <v>381828.78</v>
      </c>
      <c r="BR7" s="60">
        <f>BR8+BR9+BR10</f>
        <v>0</v>
      </c>
      <c r="BS7" s="59">
        <f>BS8+BS9+BS10</f>
        <v>0</v>
      </c>
      <c r="BT7" s="60">
        <f>BT8+BT9+BT10</f>
        <v>0</v>
      </c>
      <c r="BU7" s="59">
        <f>BU8+BU9+BU10</f>
        <v>0</v>
      </c>
      <c r="BV7" s="60">
        <f>BV8+BV9+BV10</f>
        <v>0</v>
      </c>
      <c r="BW7" s="59">
        <f>BW8+BW9+BW10</f>
        <v>0</v>
      </c>
      <c r="BX7" s="59">
        <f>BX8+BX9+BX10</f>
        <v>-83606.290000000008</v>
      </c>
      <c r="BY7" s="59">
        <f>BY8+BY9+BY10</f>
        <v>531353.84</v>
      </c>
      <c r="BZ7" s="60">
        <f>BZ8+BZ9+BZ10</f>
        <v>2</v>
      </c>
      <c r="CA7" s="59">
        <f>CA8+CA9+CA10</f>
        <v>1511896.52</v>
      </c>
      <c r="CB7" s="60">
        <f>CB8+CB9+CB10</f>
        <v>0</v>
      </c>
      <c r="CC7" s="59">
        <f>CC8+CC9+CC10</f>
        <v>0</v>
      </c>
      <c r="CD7" s="60">
        <f>CD8+CD9+CD10</f>
        <v>2</v>
      </c>
      <c r="CE7" s="59">
        <f>CE8+CE9+CE10</f>
        <v>1511326</v>
      </c>
      <c r="CF7" s="59">
        <f>CF8+CF9+CF10</f>
        <v>1511326</v>
      </c>
      <c r="CG7" s="59">
        <f>CG8+CG9+CG10</f>
        <v>315526</v>
      </c>
      <c r="CH7" s="60">
        <f>CH8+CH9+CH10</f>
        <v>0</v>
      </c>
      <c r="CI7" s="59">
        <f>CI8+CI9+CI10</f>
        <v>0</v>
      </c>
      <c r="CJ7" s="60">
        <f>CJ8+CJ9+CJ10</f>
        <v>1</v>
      </c>
      <c r="CK7" s="59">
        <f>CK8+CK9+CK10</f>
        <v>24340</v>
      </c>
      <c r="CL7" s="60">
        <f>CL8+CL9+CL10</f>
        <v>0</v>
      </c>
      <c r="CM7" s="59">
        <f>CM8+CM9+CM10</f>
        <v>0</v>
      </c>
      <c r="CN7" s="59">
        <f>CN8+CN9+CN10</f>
        <v>-434375.4</v>
      </c>
      <c r="CO7" s="59">
        <f>CO8+CO9+CO10</f>
        <v>768475</v>
      </c>
      <c r="CP7" s="58">
        <f>+CP8+CP9+CP10</f>
        <v>40</v>
      </c>
      <c r="CQ7" s="56">
        <f>+CQ8+CQ9+CQ10</f>
        <v>4167584.1</v>
      </c>
      <c r="CR7" s="82">
        <f>+CR8+CR9+CR10</f>
        <v>3</v>
      </c>
      <c r="CS7" s="56">
        <f>+CS8+CS9+CS10</f>
        <v>73628</v>
      </c>
      <c r="CT7" s="82">
        <f>+CT8+CT9+CT10</f>
        <v>38</v>
      </c>
      <c r="CU7" s="56">
        <f>+CU8+CU9+CU10</f>
        <v>4077084.6</v>
      </c>
      <c r="CV7" s="56">
        <f>+CV8+CV9+CV10</f>
        <v>3479063.0300000003</v>
      </c>
      <c r="CW7" s="56">
        <f>CW8+CW9+CW10</f>
        <v>3486113.43</v>
      </c>
    </row>
    <row r="8" spans="1:260" ht="51" customHeight="1">
      <c r="A8" s="54" t="s">
        <v>100</v>
      </c>
      <c r="B8" s="72" t="s">
        <v>99</v>
      </c>
      <c r="C8" s="46"/>
      <c r="D8" s="66"/>
      <c r="E8" s="46"/>
      <c r="F8" s="47"/>
      <c r="G8" s="46"/>
      <c r="H8" s="47"/>
      <c r="I8" s="46"/>
      <c r="J8" s="47"/>
      <c r="K8" s="46"/>
      <c r="L8" s="46"/>
      <c r="M8" s="46"/>
      <c r="N8" s="47"/>
      <c r="O8" s="46"/>
      <c r="P8" s="47"/>
      <c r="Q8" s="46"/>
      <c r="R8" s="47"/>
      <c r="S8" s="46"/>
      <c r="T8" s="46"/>
      <c r="U8" s="46"/>
      <c r="V8" s="47">
        <v>1</v>
      </c>
      <c r="W8" s="46">
        <v>1899489.06</v>
      </c>
      <c r="X8" s="47"/>
      <c r="Y8" s="46"/>
      <c r="Z8" s="47">
        <v>1</v>
      </c>
      <c r="AA8" s="46">
        <v>1899439</v>
      </c>
      <c r="AB8" s="46">
        <v>930464.66</v>
      </c>
      <c r="AC8" s="46"/>
      <c r="AD8" s="50"/>
      <c r="AE8" s="46"/>
      <c r="AF8" s="50"/>
      <c r="AG8" s="46"/>
      <c r="AH8" s="50"/>
      <c r="AI8" s="46"/>
      <c r="AJ8" s="46"/>
      <c r="AK8" s="46">
        <v>170688.66</v>
      </c>
      <c r="AL8" s="50"/>
      <c r="AM8" s="46"/>
      <c r="AN8" s="50"/>
      <c r="AO8" s="46"/>
      <c r="AP8" s="50"/>
      <c r="AQ8" s="46"/>
      <c r="AR8" s="46"/>
      <c r="AS8" s="46"/>
      <c r="AT8" s="47"/>
      <c r="AU8" s="46"/>
      <c r="AV8" s="47"/>
      <c r="AW8" s="46"/>
      <c r="AX8" s="47"/>
      <c r="AY8" s="46"/>
      <c r="AZ8" s="46">
        <v>525694.21</v>
      </c>
      <c r="BA8" s="46">
        <v>525694.21</v>
      </c>
      <c r="BB8" s="47"/>
      <c r="BC8" s="46"/>
      <c r="BD8" s="47"/>
      <c r="BE8" s="46"/>
      <c r="BF8" s="47"/>
      <c r="BG8" s="46"/>
      <c r="BH8" s="46">
        <v>314376</v>
      </c>
      <c r="BI8" s="46">
        <v>314376</v>
      </c>
      <c r="BJ8" s="47"/>
      <c r="BK8" s="46"/>
      <c r="BL8" s="47"/>
      <c r="BM8" s="46"/>
      <c r="BN8" s="47"/>
      <c r="BO8" s="46"/>
      <c r="BP8" s="46">
        <v>125646.13</v>
      </c>
      <c r="BQ8" s="46">
        <v>277382</v>
      </c>
      <c r="BR8" s="47"/>
      <c r="BS8" s="46"/>
      <c r="BT8" s="47"/>
      <c r="BU8" s="46"/>
      <c r="BV8" s="47"/>
      <c r="BW8" s="46"/>
      <c r="BX8" s="46">
        <v>-165356.13</v>
      </c>
      <c r="BY8" s="46">
        <v>442684</v>
      </c>
      <c r="BZ8" s="47">
        <v>2</v>
      </c>
      <c r="CA8" s="46">
        <v>1511896.52</v>
      </c>
      <c r="CB8" s="47"/>
      <c r="CC8" s="46"/>
      <c r="CD8" s="47">
        <v>2</v>
      </c>
      <c r="CE8" s="46">
        <v>1511326</v>
      </c>
      <c r="CF8" s="46">
        <v>1511326</v>
      </c>
      <c r="CG8" s="46">
        <v>315526</v>
      </c>
      <c r="CH8" s="47"/>
      <c r="CI8" s="46"/>
      <c r="CJ8" s="47"/>
      <c r="CK8" s="46"/>
      <c r="CL8" s="47"/>
      <c r="CM8" s="46"/>
      <c r="CN8" s="46">
        <v>-427325</v>
      </c>
      <c r="CO8" s="46">
        <v>768475</v>
      </c>
      <c r="CP8" s="45">
        <f>F8+N8+V8+AD8+AL8+AT8+BB8+BJ8+BR8+BZ8+CH8</f>
        <v>3</v>
      </c>
      <c r="CQ8" s="44">
        <f>G8+O8+W8+AE8+AM8+AU8+BC8+BK8+BS8+CA8+CI8</f>
        <v>3411385.58</v>
      </c>
      <c r="CR8" s="45">
        <f>H8+P8+X8+AF8+AN8+AV8+BD8+BL8+BT8+CB8+CJ8</f>
        <v>0</v>
      </c>
      <c r="CS8" s="44">
        <f>I8+Q8+Y8+AG8+AO8+AW8+BE8+BM8+BU8+CC8+CK8</f>
        <v>0</v>
      </c>
      <c r="CT8" s="45">
        <f>J8+R8+Z8+AH8+AP8+AX8+BF8+BN8+BV8+CD8+CL8</f>
        <v>3</v>
      </c>
      <c r="CU8" s="44">
        <f>K8+S8+AA8+AI8+AQ8+AY8+BG8+BO8+BW8+CE8+CM8</f>
        <v>3410765</v>
      </c>
      <c r="CV8" s="44">
        <f>L8+T8+AB8+AJ8+AR8+AZ8+BH8+BP8+BX8+CF8+CN8</f>
        <v>2814825.87</v>
      </c>
      <c r="CW8" s="44">
        <f>M8+U8+AC8+AK8+AS8+BA8+BI8+BQ8+BY8+CG8+CO8</f>
        <v>2814825.87</v>
      </c>
      <c r="CX8" s="80"/>
      <c r="CY8" s="73"/>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c r="IW8" s="80"/>
      <c r="IX8" s="80"/>
      <c r="IY8" s="80"/>
      <c r="IZ8" s="80"/>
    </row>
    <row r="9" spans="1:260" ht="50.25" customHeight="1">
      <c r="A9" s="54" t="s">
        <v>98</v>
      </c>
      <c r="B9" s="72" t="s">
        <v>97</v>
      </c>
      <c r="C9" s="46"/>
      <c r="D9" s="66"/>
      <c r="E9" s="46"/>
      <c r="F9" s="47"/>
      <c r="G9" s="46"/>
      <c r="H9" s="47"/>
      <c r="I9" s="46"/>
      <c r="J9" s="47"/>
      <c r="K9" s="46"/>
      <c r="L9" s="46"/>
      <c r="M9" s="46"/>
      <c r="N9" s="47"/>
      <c r="O9" s="46"/>
      <c r="P9" s="47"/>
      <c r="Q9" s="46"/>
      <c r="R9" s="47"/>
      <c r="S9" s="46"/>
      <c r="T9" s="46"/>
      <c r="U9" s="46"/>
      <c r="V9" s="47"/>
      <c r="W9" s="46"/>
      <c r="X9" s="47"/>
      <c r="Y9" s="46"/>
      <c r="Z9" s="47"/>
      <c r="AA9" s="46"/>
      <c r="AB9" s="46"/>
      <c r="AC9" s="46"/>
      <c r="AD9" s="47">
        <v>8</v>
      </c>
      <c r="AE9" s="46">
        <v>184946</v>
      </c>
      <c r="AF9" s="50"/>
      <c r="AG9" s="46"/>
      <c r="AH9" s="50">
        <v>7</v>
      </c>
      <c r="AI9" s="46">
        <v>163222</v>
      </c>
      <c r="AJ9" s="46"/>
      <c r="AK9" s="46"/>
      <c r="AL9" s="50">
        <v>9</v>
      </c>
      <c r="AM9" s="46">
        <v>176628.12</v>
      </c>
      <c r="AN9" s="50"/>
      <c r="AO9" s="46"/>
      <c r="AP9" s="50">
        <v>5</v>
      </c>
      <c r="AQ9" s="46">
        <v>50585</v>
      </c>
      <c r="AR9" s="46">
        <v>208627.59</v>
      </c>
      <c r="AS9" s="46">
        <v>186361.96</v>
      </c>
      <c r="AT9" s="47">
        <v>8</v>
      </c>
      <c r="AU9" s="46">
        <v>156215.4</v>
      </c>
      <c r="AV9" s="47"/>
      <c r="AW9" s="46"/>
      <c r="AX9" s="47">
        <v>11</v>
      </c>
      <c r="AY9" s="46">
        <v>227566</v>
      </c>
      <c r="AZ9" s="46">
        <v>132835.35</v>
      </c>
      <c r="BA9" s="46">
        <v>155100.98000000001</v>
      </c>
      <c r="BB9" s="47">
        <v>10</v>
      </c>
      <c r="BC9" s="46">
        <v>223406</v>
      </c>
      <c r="BD9" s="47">
        <v>1</v>
      </c>
      <c r="BE9" s="46">
        <v>45629</v>
      </c>
      <c r="BF9" s="47">
        <v>4</v>
      </c>
      <c r="BG9" s="46">
        <v>111604</v>
      </c>
      <c r="BH9" s="46">
        <v>136708</v>
      </c>
      <c r="BI9" s="46">
        <v>136708</v>
      </c>
      <c r="BJ9" s="47">
        <v>2</v>
      </c>
      <c r="BK9" s="46">
        <v>15003</v>
      </c>
      <c r="BL9" s="47">
        <v>1</v>
      </c>
      <c r="BM9" s="46">
        <v>3659</v>
      </c>
      <c r="BN9" s="47">
        <f>7+1</f>
        <v>8</v>
      </c>
      <c r="BO9" s="46">
        <f>107793+5549.6</f>
        <v>113342.6</v>
      </c>
      <c r="BP9" s="46">
        <v>111366.78</v>
      </c>
      <c r="BQ9" s="46">
        <v>104446.78</v>
      </c>
      <c r="BR9" s="47"/>
      <c r="BS9" s="46"/>
      <c r="BT9" s="47"/>
      <c r="BU9" s="46"/>
      <c r="BV9" s="47"/>
      <c r="BW9" s="46"/>
      <c r="BX9" s="46">
        <v>81749.84</v>
      </c>
      <c r="BY9" s="46">
        <v>88669.84</v>
      </c>
      <c r="BZ9" s="47"/>
      <c r="CA9" s="46"/>
      <c r="CB9" s="47"/>
      <c r="CC9" s="46"/>
      <c r="CD9" s="47"/>
      <c r="CE9" s="46"/>
      <c r="CF9" s="46"/>
      <c r="CG9" s="46"/>
      <c r="CH9" s="47"/>
      <c r="CI9" s="46"/>
      <c r="CJ9" s="47">
        <v>1</v>
      </c>
      <c r="CK9" s="46">
        <v>24340</v>
      </c>
      <c r="CL9" s="47"/>
      <c r="CM9" s="46"/>
      <c r="CN9" s="46">
        <v>-7050.4</v>
      </c>
      <c r="CO9" s="46"/>
      <c r="CP9" s="45">
        <f>F9+N9+V9+AD9+AL9+AT9+BB9+BJ9+BR9+BZ9+CH9</f>
        <v>37</v>
      </c>
      <c r="CQ9" s="44">
        <f>G9+O9+W9+AE9+AM9+AU9+BC9+BK9+BS9+CA9+CI9</f>
        <v>756198.52</v>
      </c>
      <c r="CR9" s="45">
        <f>H9+P9+X9+AF9+AN9+AV9+BD9+BL9+BT9+CB9+CJ9</f>
        <v>3</v>
      </c>
      <c r="CS9" s="44">
        <f>I9+Q9+Y9+AG9+AO9+AW9+BE9+BM9+BU9+CC9+CK9</f>
        <v>73628</v>
      </c>
      <c r="CT9" s="45">
        <f>J9+R9+Z9+AH9+AP9+AX9+BF9+BN9+BV9+CD9+CL9</f>
        <v>35</v>
      </c>
      <c r="CU9" s="44">
        <f>K9+S9+AA9+AI9+AQ9+AY9+BG9+BO9+BW9+CE9+CM9</f>
        <v>666319.6</v>
      </c>
      <c r="CV9" s="44">
        <f>L9+T9+AB9+AJ9+AR9+AZ9+BH9+BP9+BX9+CF9+CN9</f>
        <v>664237.15999999992</v>
      </c>
      <c r="CW9" s="44">
        <f>M9+U9+AC9+AK9+AS9+BA9+BI9+BQ9+BY9+CG9+CO9</f>
        <v>671287.55999999994</v>
      </c>
      <c r="CX9" s="80"/>
      <c r="CY9" s="43"/>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80"/>
      <c r="GM9" s="80"/>
      <c r="GN9" s="80"/>
      <c r="GO9" s="80"/>
      <c r="GP9" s="80"/>
      <c r="GQ9" s="80"/>
      <c r="GR9" s="80"/>
      <c r="GS9" s="80"/>
      <c r="GT9" s="80"/>
      <c r="GU9" s="80"/>
      <c r="GV9" s="80"/>
      <c r="GW9" s="80"/>
      <c r="GX9" s="80"/>
      <c r="GY9" s="80"/>
      <c r="GZ9" s="80"/>
      <c r="HA9" s="80"/>
      <c r="HB9" s="80"/>
      <c r="HC9" s="80"/>
      <c r="HD9" s="80"/>
      <c r="HE9" s="80"/>
      <c r="HF9" s="80"/>
      <c r="HG9" s="80"/>
      <c r="HH9" s="80"/>
      <c r="HI9" s="80"/>
      <c r="HJ9" s="80"/>
      <c r="HK9" s="80"/>
      <c r="HL9" s="80"/>
      <c r="HM9" s="80"/>
      <c r="HN9" s="80"/>
      <c r="HO9" s="80"/>
      <c r="HP9" s="80"/>
      <c r="HQ9" s="80"/>
      <c r="HR9" s="80"/>
      <c r="HS9" s="80"/>
      <c r="HT9" s="80"/>
      <c r="HU9" s="80"/>
      <c r="HV9" s="80"/>
      <c r="HW9" s="80"/>
      <c r="HX9" s="80"/>
      <c r="HY9" s="80"/>
      <c r="HZ9" s="80"/>
      <c r="IA9" s="80"/>
      <c r="IB9" s="80"/>
      <c r="IC9" s="80"/>
      <c r="ID9" s="80"/>
      <c r="IE9" s="80"/>
      <c r="IF9" s="80"/>
      <c r="IG9" s="80"/>
      <c r="IH9" s="80"/>
      <c r="II9" s="80"/>
      <c r="IJ9" s="80"/>
      <c r="IK9" s="80"/>
      <c r="IL9" s="80"/>
      <c r="IM9" s="80"/>
      <c r="IN9" s="80"/>
      <c r="IO9" s="80"/>
      <c r="IP9" s="80"/>
      <c r="IQ9" s="80"/>
      <c r="IR9" s="80"/>
      <c r="IS9" s="80"/>
      <c r="IT9" s="80"/>
      <c r="IU9" s="80"/>
      <c r="IV9" s="80"/>
      <c r="IW9" s="80"/>
      <c r="IX9" s="80"/>
      <c r="IY9" s="80"/>
      <c r="IZ9" s="80"/>
    </row>
    <row r="10" spans="1:260" ht="46.8">
      <c r="A10" s="54"/>
      <c r="B10" s="72" t="s">
        <v>96</v>
      </c>
      <c r="C10" s="46"/>
      <c r="D10" s="72"/>
      <c r="E10" s="46"/>
      <c r="F10" s="47"/>
      <c r="G10" s="46"/>
      <c r="H10" s="47"/>
      <c r="I10" s="46"/>
      <c r="J10" s="47"/>
      <c r="K10" s="46"/>
      <c r="L10" s="46"/>
      <c r="M10" s="46"/>
      <c r="N10" s="47"/>
      <c r="O10" s="46"/>
      <c r="P10" s="47"/>
      <c r="Q10" s="46"/>
      <c r="R10" s="47"/>
      <c r="S10" s="46"/>
      <c r="T10" s="46"/>
      <c r="U10" s="46"/>
      <c r="V10" s="47"/>
      <c r="W10" s="46"/>
      <c r="X10" s="47"/>
      <c r="Y10" s="46"/>
      <c r="Z10" s="47"/>
      <c r="AA10" s="46"/>
      <c r="AB10" s="46"/>
      <c r="AC10" s="46"/>
      <c r="AD10" s="50"/>
      <c r="AE10" s="46"/>
      <c r="AF10" s="50"/>
      <c r="AG10" s="46"/>
      <c r="AH10" s="50"/>
      <c r="AI10" s="46"/>
      <c r="AJ10" s="46"/>
      <c r="AK10" s="46"/>
      <c r="AL10" s="50"/>
      <c r="AM10" s="46"/>
      <c r="AN10" s="50"/>
      <c r="AO10" s="46"/>
      <c r="AP10" s="50"/>
      <c r="AQ10" s="46"/>
      <c r="AR10" s="46"/>
      <c r="AS10" s="46"/>
      <c r="AT10" s="47"/>
      <c r="AU10" s="46"/>
      <c r="AV10" s="47"/>
      <c r="AW10" s="46"/>
      <c r="AX10" s="47"/>
      <c r="AY10" s="46"/>
      <c r="AZ10" s="46"/>
      <c r="BA10" s="46"/>
      <c r="BB10" s="47"/>
      <c r="BC10" s="46"/>
      <c r="BD10" s="47"/>
      <c r="BE10" s="46"/>
      <c r="BF10" s="47"/>
      <c r="BG10" s="46"/>
      <c r="BH10" s="46"/>
      <c r="BI10" s="46"/>
      <c r="BJ10" s="47"/>
      <c r="BK10" s="46"/>
      <c r="BL10" s="47"/>
      <c r="BM10" s="46"/>
      <c r="BN10" s="47"/>
      <c r="BO10" s="46"/>
      <c r="BP10" s="46"/>
      <c r="BQ10" s="46"/>
      <c r="BR10" s="47"/>
      <c r="BS10" s="46"/>
      <c r="BT10" s="47"/>
      <c r="BU10" s="46"/>
      <c r="BV10" s="47"/>
      <c r="BW10" s="46"/>
      <c r="BX10" s="46"/>
      <c r="BY10" s="46"/>
      <c r="BZ10" s="47"/>
      <c r="CA10" s="46"/>
      <c r="CB10" s="47"/>
      <c r="CC10" s="46"/>
      <c r="CD10" s="47"/>
      <c r="CE10" s="46"/>
      <c r="CF10" s="46"/>
      <c r="CG10" s="46"/>
      <c r="CH10" s="47"/>
      <c r="CI10" s="46"/>
      <c r="CJ10" s="47"/>
      <c r="CK10" s="46"/>
      <c r="CL10" s="47"/>
      <c r="CM10" s="46"/>
      <c r="CN10" s="46"/>
      <c r="CO10" s="46"/>
      <c r="CP10" s="45">
        <f>F10+N10+V10+AD10+AL10+AT10+BB10+BJ10+BR10+BZ10+CH10</f>
        <v>0</v>
      </c>
      <c r="CQ10" s="44">
        <f>G10+O10+W10+AE10+AM10+AU10+BC10+BK10+BS10+CA10+CI10</f>
        <v>0</v>
      </c>
      <c r="CR10" s="45">
        <f>H10+P10+X10+AF10+AN10+AV10+BD10+BL10+BT10+CB10+CJ10</f>
        <v>0</v>
      </c>
      <c r="CS10" s="44">
        <f>I10+Q10+Y10+AG10+AO10+AW10+BE10+BM10+BU10+CC10+CK10</f>
        <v>0</v>
      </c>
      <c r="CT10" s="45">
        <f>J10+R10+Z10+AH10+AP10+AX10+BF10+BN10+BV10+CD10+CL10</f>
        <v>0</v>
      </c>
      <c r="CU10" s="44">
        <f>K10+S10+AA10+AI10+AQ10+AY10+BG10+BO10+BW10+CE10+CM10</f>
        <v>0</v>
      </c>
      <c r="CV10" s="44">
        <f>L10+T10+AB10+AJ10+AR10+AZ10+BH10+BP10+BX10+CF10+CN10</f>
        <v>0</v>
      </c>
      <c r="CW10" s="44">
        <f>M10+U10+AC10+AK10+AS10+BA10+BI10+BQ10+BY10+CG10+CO10</f>
        <v>0</v>
      </c>
      <c r="CX10" s="80"/>
      <c r="CY10" s="43"/>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row>
    <row r="11" spans="1:260" s="55" customFormat="1" ht="33.75" customHeight="1">
      <c r="A11" s="64" t="s">
        <v>14</v>
      </c>
      <c r="B11" s="68" t="s">
        <v>95</v>
      </c>
      <c r="C11" s="59"/>
      <c r="D11" s="62"/>
      <c r="E11" s="59"/>
      <c r="F11" s="60">
        <f>+F12+F13</f>
        <v>0</v>
      </c>
      <c r="G11" s="59">
        <f>+G12+G13</f>
        <v>0</v>
      </c>
      <c r="H11" s="60">
        <f>+H12+H13</f>
        <v>0</v>
      </c>
      <c r="I11" s="59">
        <f>+I12+I13</f>
        <v>0</v>
      </c>
      <c r="J11" s="60">
        <f>+J12+J13</f>
        <v>0</v>
      </c>
      <c r="K11" s="59">
        <f>+K12+K13</f>
        <v>0</v>
      </c>
      <c r="L11" s="59">
        <f>+L12+L13</f>
        <v>0</v>
      </c>
      <c r="M11" s="59">
        <f>+M12+M13</f>
        <v>0</v>
      </c>
      <c r="N11" s="60">
        <f>+N12+N13</f>
        <v>0</v>
      </c>
      <c r="O11" s="59">
        <f>+O12+O13</f>
        <v>0</v>
      </c>
      <c r="P11" s="60">
        <f>+P12+P13</f>
        <v>0</v>
      </c>
      <c r="Q11" s="59">
        <f>+Q12+Q13</f>
        <v>0</v>
      </c>
      <c r="R11" s="60">
        <f>+R12+R13</f>
        <v>0</v>
      </c>
      <c r="S11" s="59">
        <f>+S12+S13</f>
        <v>0</v>
      </c>
      <c r="T11" s="59">
        <f>+T12+T13</f>
        <v>0</v>
      </c>
      <c r="U11" s="59">
        <f>+U12+U13</f>
        <v>0</v>
      </c>
      <c r="V11" s="60">
        <f>+V12+V13</f>
        <v>1</v>
      </c>
      <c r="W11" s="59">
        <f>+W12+W13</f>
        <v>1354170</v>
      </c>
      <c r="X11" s="60">
        <f>+X12+X13</f>
        <v>0</v>
      </c>
      <c r="Y11" s="59">
        <f>+Y12+Y13</f>
        <v>0</v>
      </c>
      <c r="Z11" s="60">
        <f>+Z12+Z13</f>
        <v>0</v>
      </c>
      <c r="AA11" s="59">
        <f>+AA12+AA13</f>
        <v>0</v>
      </c>
      <c r="AB11" s="59">
        <f>+AB12+AB13</f>
        <v>0</v>
      </c>
      <c r="AC11" s="59">
        <f>+AC12+AC13</f>
        <v>0</v>
      </c>
      <c r="AD11" s="61">
        <f>+AD12+AD13</f>
        <v>0</v>
      </c>
      <c r="AE11" s="59">
        <f>+AE12+AE13</f>
        <v>0</v>
      </c>
      <c r="AF11" s="61">
        <f>+AF12+AF13</f>
        <v>0</v>
      </c>
      <c r="AG11" s="59">
        <f>+AG12+AG13</f>
        <v>0</v>
      </c>
      <c r="AH11" s="61">
        <f>+AH12+AH13</f>
        <v>1</v>
      </c>
      <c r="AI11" s="59">
        <f>+AI12+AI13</f>
        <v>779017</v>
      </c>
      <c r="AJ11" s="59">
        <f>+AJ12+AJ13</f>
        <v>541668</v>
      </c>
      <c r="AK11" s="59">
        <f>+AK12+AK13</f>
        <v>0</v>
      </c>
      <c r="AL11" s="61">
        <f>+AL12+AL13</f>
        <v>0</v>
      </c>
      <c r="AM11" s="59">
        <f>+AM12+AM13</f>
        <v>0</v>
      </c>
      <c r="AN11" s="61">
        <f>+AN12+AN13</f>
        <v>0</v>
      </c>
      <c r="AO11" s="59">
        <f>+AO12+AO13</f>
        <v>0</v>
      </c>
      <c r="AP11" s="61">
        <f>+AP12+AP13</f>
        <v>0</v>
      </c>
      <c r="AQ11" s="59">
        <f>+AQ12+AQ13</f>
        <v>0</v>
      </c>
      <c r="AR11" s="59">
        <f>+AR12+AR13</f>
        <v>54939</v>
      </c>
      <c r="AS11" s="59">
        <f>+AS12+AS13</f>
        <v>54939</v>
      </c>
      <c r="AT11" s="60">
        <f>+AT12+AT13</f>
        <v>0</v>
      </c>
      <c r="AU11" s="59">
        <f>+AU12+AU13</f>
        <v>0</v>
      </c>
      <c r="AV11" s="60">
        <f>+AV12+AV13</f>
        <v>0</v>
      </c>
      <c r="AW11" s="59">
        <f>+AW12+AW13</f>
        <v>0</v>
      </c>
      <c r="AX11" s="60">
        <f>+AX12+AX13</f>
        <v>0</v>
      </c>
      <c r="AY11" s="59">
        <f>+AY12+AY13</f>
        <v>0</v>
      </c>
      <c r="AZ11" s="59">
        <f>+AZ12+AZ13</f>
        <v>124010.08</v>
      </c>
      <c r="BA11" s="59">
        <f>+BA12+BA13</f>
        <v>124010.08</v>
      </c>
      <c r="BB11" s="60">
        <f>+BB12+BB13</f>
        <v>0</v>
      </c>
      <c r="BC11" s="59">
        <f>+BC12+BC13</f>
        <v>0</v>
      </c>
      <c r="BD11" s="60">
        <f>+BD12+BD13</f>
        <v>0</v>
      </c>
      <c r="BE11" s="59">
        <f>+BE12+BE13</f>
        <v>0</v>
      </c>
      <c r="BF11" s="60">
        <f>+BF12+BF13</f>
        <v>0</v>
      </c>
      <c r="BG11" s="59">
        <f>+BG12+BG13</f>
        <v>0</v>
      </c>
      <c r="BH11" s="59">
        <f>+BH12+BH13</f>
        <v>517482</v>
      </c>
      <c r="BI11" s="59">
        <f>+BI12+BI13</f>
        <v>517482</v>
      </c>
      <c r="BJ11" s="60">
        <f>+BJ12+BJ13</f>
        <v>1</v>
      </c>
      <c r="BK11" s="59">
        <f>+BK12+BK13</f>
        <v>675966</v>
      </c>
      <c r="BL11" s="60">
        <f>+BL12+BL13</f>
        <v>0</v>
      </c>
      <c r="BM11" s="59">
        <f>+BM12+BM13</f>
        <v>0</v>
      </c>
      <c r="BN11" s="60">
        <f>+BN12+BN13</f>
        <v>1</v>
      </c>
      <c r="BO11" s="59">
        <f>+BO12+BO13</f>
        <v>654758</v>
      </c>
      <c r="BP11" s="59">
        <f>+BP12+BP13</f>
        <v>-202754</v>
      </c>
      <c r="BQ11" s="59">
        <f>+BQ12+BQ13</f>
        <v>68528</v>
      </c>
      <c r="BR11" s="60">
        <f>+BR12+BR13</f>
        <v>1</v>
      </c>
      <c r="BS11" s="59">
        <f>+BS12+BS13</f>
        <v>2498115</v>
      </c>
      <c r="BT11" s="60">
        <f>+BT12+BT13</f>
        <v>0</v>
      </c>
      <c r="BU11" s="59">
        <f>+BU12+BU13</f>
        <v>0</v>
      </c>
      <c r="BV11" s="60">
        <f>+BV12+BV13</f>
        <v>0</v>
      </c>
      <c r="BW11" s="59">
        <f>+BW12+BW13</f>
        <v>0</v>
      </c>
      <c r="BX11" s="59">
        <f>+BX12+BX13</f>
        <v>319221</v>
      </c>
      <c r="BY11" s="59">
        <f>+BY12+BY13</f>
        <v>319221</v>
      </c>
      <c r="BZ11" s="60">
        <f>+BZ12+BZ13</f>
        <v>4</v>
      </c>
      <c r="CA11" s="59">
        <f>+CA12+CA13</f>
        <v>5958909.1299999999</v>
      </c>
      <c r="CB11" s="60">
        <f>+CB12+CB13</f>
        <v>1</v>
      </c>
      <c r="CC11" s="59">
        <f>+CC12+CC13</f>
        <v>2498115</v>
      </c>
      <c r="CD11" s="60">
        <f>+CD12+CD13</f>
        <v>4</v>
      </c>
      <c r="CE11" s="59">
        <f>+CE12+CE13</f>
        <v>5958909</v>
      </c>
      <c r="CF11" s="59">
        <f>+CF12+CF13</f>
        <v>5988749</v>
      </c>
      <c r="CG11" s="59">
        <f>+CG12+CG13</f>
        <v>1429934</v>
      </c>
      <c r="CH11" s="60">
        <f>+CH12+CH13</f>
        <v>0</v>
      </c>
      <c r="CI11" s="59">
        <f>+CI12+CI13</f>
        <v>0</v>
      </c>
      <c r="CJ11" s="60">
        <f>+CJ12+CJ13</f>
        <v>0</v>
      </c>
      <c r="CK11" s="59">
        <f>+CK12+CK13</f>
        <v>0</v>
      </c>
      <c r="CL11" s="60">
        <f>+CL12+CL13</f>
        <v>0</v>
      </c>
      <c r="CM11" s="59">
        <f>+CM12+CM13</f>
        <v>0</v>
      </c>
      <c r="CN11" s="59">
        <f>+CN12+CN13</f>
        <v>-205734</v>
      </c>
      <c r="CO11" s="59">
        <f>+CO12+CO13</f>
        <v>4623467</v>
      </c>
      <c r="CP11" s="58">
        <f>+CP12+CP13</f>
        <v>7</v>
      </c>
      <c r="CQ11" s="56">
        <f>+CQ12+CQ13</f>
        <v>10487160.129999999</v>
      </c>
      <c r="CR11" s="57">
        <f>+CR12+CR13</f>
        <v>1</v>
      </c>
      <c r="CS11" s="56">
        <f>+CS12+CS13</f>
        <v>2498115</v>
      </c>
      <c r="CT11" s="57">
        <f>+CT12+CT13</f>
        <v>6</v>
      </c>
      <c r="CU11" s="56">
        <f>+CU12+CU13</f>
        <v>7392684</v>
      </c>
      <c r="CV11" s="56">
        <f>+CV12+CV13</f>
        <v>7137581.0800000001</v>
      </c>
      <c r="CW11" s="56">
        <f>+CW12+CW13</f>
        <v>7137581.0800000001</v>
      </c>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1"/>
      <c r="EG11" s="81"/>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1"/>
      <c r="FZ11" s="81"/>
      <c r="GA11" s="81"/>
      <c r="GB11" s="81"/>
      <c r="GC11" s="81"/>
      <c r="GD11" s="81"/>
      <c r="GE11" s="81"/>
      <c r="GF11" s="81"/>
      <c r="GG11" s="81"/>
      <c r="GH11" s="81"/>
      <c r="GI11" s="81"/>
      <c r="GJ11" s="81"/>
      <c r="GK11" s="81"/>
      <c r="GL11" s="81"/>
      <c r="GM11" s="81"/>
      <c r="GN11" s="81"/>
      <c r="GO11" s="81"/>
      <c r="GP11" s="81"/>
      <c r="GQ11" s="81"/>
      <c r="GR11" s="81"/>
      <c r="GS11" s="81"/>
      <c r="GT11" s="81"/>
      <c r="GU11" s="81"/>
      <c r="GV11" s="81"/>
      <c r="GW11" s="81"/>
      <c r="GX11" s="81"/>
      <c r="GY11" s="81"/>
      <c r="GZ11" s="81"/>
      <c r="HA11" s="81"/>
      <c r="HB11" s="81"/>
      <c r="HC11" s="81"/>
      <c r="HD11" s="81"/>
      <c r="HE11" s="81"/>
      <c r="HF11" s="81"/>
      <c r="HG11" s="81"/>
      <c r="HH11" s="81"/>
      <c r="HI11" s="81"/>
      <c r="HJ11" s="81"/>
      <c r="HK11" s="81"/>
      <c r="HL11" s="81"/>
      <c r="HM11" s="81"/>
      <c r="HN11" s="81"/>
      <c r="HO11" s="81"/>
      <c r="HP11" s="81"/>
      <c r="HQ11" s="81"/>
      <c r="HR11" s="81"/>
      <c r="HS11" s="81"/>
      <c r="HT11" s="81"/>
      <c r="HU11" s="81"/>
      <c r="HV11" s="81"/>
      <c r="HW11" s="81"/>
      <c r="HX11" s="81"/>
      <c r="HY11" s="81"/>
      <c r="HZ11" s="81"/>
      <c r="IA11" s="81"/>
      <c r="IB11" s="81"/>
      <c r="IC11" s="81"/>
      <c r="ID11" s="81"/>
      <c r="IE11" s="81"/>
      <c r="IF11" s="81"/>
      <c r="IG11" s="81"/>
      <c r="IH11" s="81"/>
      <c r="II11" s="81"/>
      <c r="IJ11" s="81"/>
      <c r="IK11" s="81"/>
      <c r="IL11" s="81"/>
      <c r="IM11" s="81"/>
      <c r="IN11" s="81"/>
      <c r="IO11" s="81"/>
      <c r="IP11" s="81"/>
      <c r="IQ11" s="81"/>
      <c r="IR11" s="81"/>
      <c r="IS11" s="81"/>
      <c r="IT11" s="81"/>
      <c r="IU11" s="81"/>
      <c r="IV11" s="81"/>
      <c r="IW11" s="81"/>
      <c r="IX11" s="81"/>
      <c r="IY11" s="81"/>
      <c r="IZ11" s="81"/>
    </row>
    <row r="12" spans="1:260" ht="202.5" customHeight="1">
      <c r="A12" s="54" t="s">
        <v>94</v>
      </c>
      <c r="B12" s="72" t="s">
        <v>93</v>
      </c>
      <c r="C12" s="46"/>
      <c r="D12" s="66"/>
      <c r="E12" s="46"/>
      <c r="F12" s="47"/>
      <c r="G12" s="46"/>
      <c r="H12" s="47"/>
      <c r="I12" s="46"/>
      <c r="J12" s="47"/>
      <c r="K12" s="46"/>
      <c r="L12" s="46"/>
      <c r="M12" s="46"/>
      <c r="N12" s="47"/>
      <c r="O12" s="46"/>
      <c r="P12" s="47"/>
      <c r="Q12" s="46"/>
      <c r="R12" s="47"/>
      <c r="S12" s="46"/>
      <c r="T12" s="46"/>
      <c r="U12" s="46"/>
      <c r="V12" s="47">
        <v>1</v>
      </c>
      <c r="W12" s="46">
        <v>1354170</v>
      </c>
      <c r="X12" s="47"/>
      <c r="Y12" s="46"/>
      <c r="Z12" s="47"/>
      <c r="AA12" s="46"/>
      <c r="AB12" s="46"/>
      <c r="AC12" s="46"/>
      <c r="AD12" s="50"/>
      <c r="AE12" s="46"/>
      <c r="AF12" s="50"/>
      <c r="AG12" s="46"/>
      <c r="AH12" s="50">
        <v>1</v>
      </c>
      <c r="AI12" s="46">
        <v>779017</v>
      </c>
      <c r="AJ12" s="46">
        <v>541668</v>
      </c>
      <c r="AK12" s="46"/>
      <c r="AL12" s="50"/>
      <c r="AM12" s="46"/>
      <c r="AN12" s="50"/>
      <c r="AO12" s="46"/>
      <c r="AP12" s="50"/>
      <c r="AQ12" s="46"/>
      <c r="AR12" s="46">
        <v>54939</v>
      </c>
      <c r="AS12" s="46">
        <v>54939</v>
      </c>
      <c r="AT12" s="47"/>
      <c r="AU12" s="46"/>
      <c r="AV12" s="47"/>
      <c r="AW12" s="46"/>
      <c r="AX12" s="47"/>
      <c r="AY12" s="46"/>
      <c r="AZ12" s="46">
        <v>124010.08</v>
      </c>
      <c r="BA12" s="46">
        <v>124010.08</v>
      </c>
      <c r="BB12" s="47"/>
      <c r="BC12" s="46"/>
      <c r="BD12" s="47"/>
      <c r="BE12" s="46"/>
      <c r="BF12" s="47"/>
      <c r="BG12" s="46"/>
      <c r="BH12" s="46">
        <v>517482</v>
      </c>
      <c r="BI12" s="46">
        <v>517482</v>
      </c>
      <c r="BJ12" s="47">
        <v>1</v>
      </c>
      <c r="BK12" s="46">
        <v>675966</v>
      </c>
      <c r="BL12" s="47"/>
      <c r="BM12" s="46"/>
      <c r="BN12" s="47">
        <v>1</v>
      </c>
      <c r="BO12" s="46">
        <v>654758</v>
      </c>
      <c r="BP12" s="46">
        <v>-202754</v>
      </c>
      <c r="BQ12" s="46">
        <v>68528</v>
      </c>
      <c r="BR12" s="47"/>
      <c r="BS12" s="46"/>
      <c r="BT12" s="47"/>
      <c r="BU12" s="46"/>
      <c r="BV12" s="47"/>
      <c r="BW12" s="46"/>
      <c r="BX12" s="46">
        <v>319221</v>
      </c>
      <c r="BY12" s="46">
        <v>319221</v>
      </c>
      <c r="BZ12" s="47"/>
      <c r="CA12" s="46"/>
      <c r="CB12" s="47"/>
      <c r="CC12" s="46"/>
      <c r="CD12" s="47"/>
      <c r="CE12" s="46"/>
      <c r="CF12" s="46">
        <v>36401</v>
      </c>
      <c r="CG12" s="46">
        <v>240573</v>
      </c>
      <c r="CH12" s="47"/>
      <c r="CI12" s="46"/>
      <c r="CJ12" s="47"/>
      <c r="CK12" s="46"/>
      <c r="CL12" s="47"/>
      <c r="CM12" s="46"/>
      <c r="CN12" s="46"/>
      <c r="CO12" s="46">
        <v>66214</v>
      </c>
      <c r="CP12" s="45">
        <f>F12+N12+V12+AD12+AL12+AT12+BB12+BJ12+BR12+BZ12+CH12</f>
        <v>2</v>
      </c>
      <c r="CQ12" s="44">
        <f>G12+O12+W12+AE12+AM12+AU12+BC12+BK12+BS12+CA12+CI12</f>
        <v>2030136</v>
      </c>
      <c r="CR12" s="45">
        <f>H12+P12+X12+AF12+AN12+AV12+BD12+BL12+BT12+CB12+CJ12</f>
        <v>0</v>
      </c>
      <c r="CS12" s="44">
        <f>I12+Q12+Y12+AG12+AO12+AW12+BE12+BM12+BU12+CC12+CK12</f>
        <v>0</v>
      </c>
      <c r="CT12" s="45">
        <f>J12+R12+Z12+AH12+AP12+AX12+BF12+BN12+BV12+CD12+CL12</f>
        <v>2</v>
      </c>
      <c r="CU12" s="44">
        <f>K12+S12+AA12+AI12+AQ12+AY12+BG12+BO12+BW12+CE12+CM12</f>
        <v>1433775</v>
      </c>
      <c r="CV12" s="44">
        <f>L12+T12+AB12+AJ12+AR12+AZ12+BH12+BP12+BX12+CF12+CN12</f>
        <v>1390967.08</v>
      </c>
      <c r="CW12" s="44">
        <f>M12+U12+AC12+AK12+AS12+BA12+BI12+BQ12+BY12+CG12+CO12</f>
        <v>1390967.08</v>
      </c>
      <c r="CX12" s="80"/>
      <c r="CY12" s="43"/>
      <c r="CZ12" s="80"/>
      <c r="DA12" s="73"/>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c r="IW12" s="80"/>
      <c r="IX12" s="80"/>
      <c r="IY12" s="80"/>
      <c r="IZ12" s="80"/>
    </row>
    <row r="13" spans="1:260" ht="213.75" customHeight="1">
      <c r="A13" s="54" t="s">
        <v>92</v>
      </c>
      <c r="B13" s="72" t="s">
        <v>91</v>
      </c>
      <c r="C13" s="46"/>
      <c r="D13" s="66"/>
      <c r="E13" s="46"/>
      <c r="F13" s="47"/>
      <c r="G13" s="46"/>
      <c r="H13" s="47"/>
      <c r="I13" s="46"/>
      <c r="J13" s="47"/>
      <c r="K13" s="46"/>
      <c r="L13" s="46"/>
      <c r="M13" s="46"/>
      <c r="N13" s="47"/>
      <c r="O13" s="46"/>
      <c r="P13" s="47"/>
      <c r="Q13" s="46"/>
      <c r="R13" s="47"/>
      <c r="S13" s="46"/>
      <c r="T13" s="46"/>
      <c r="U13" s="46"/>
      <c r="V13" s="47"/>
      <c r="W13" s="46"/>
      <c r="X13" s="47"/>
      <c r="Y13" s="46"/>
      <c r="Z13" s="47"/>
      <c r="AA13" s="46"/>
      <c r="AB13" s="46"/>
      <c r="AC13" s="46"/>
      <c r="AD13" s="50"/>
      <c r="AE13" s="46"/>
      <c r="AF13" s="50"/>
      <c r="AG13" s="46"/>
      <c r="AH13" s="50"/>
      <c r="AI13" s="46"/>
      <c r="AJ13" s="46"/>
      <c r="AK13" s="46"/>
      <c r="AL13" s="50"/>
      <c r="AM13" s="46"/>
      <c r="AN13" s="50"/>
      <c r="AO13" s="46"/>
      <c r="AP13" s="50"/>
      <c r="AQ13" s="46"/>
      <c r="AR13" s="46"/>
      <c r="AS13" s="46"/>
      <c r="AT13" s="47"/>
      <c r="AU13" s="46"/>
      <c r="AV13" s="47"/>
      <c r="AW13" s="46"/>
      <c r="AX13" s="47"/>
      <c r="AY13" s="46"/>
      <c r="AZ13" s="46"/>
      <c r="BA13" s="46"/>
      <c r="BB13" s="47"/>
      <c r="BC13" s="46"/>
      <c r="BD13" s="47"/>
      <c r="BE13" s="46"/>
      <c r="BF13" s="47"/>
      <c r="BG13" s="46"/>
      <c r="BH13" s="46"/>
      <c r="BI13" s="46"/>
      <c r="BJ13" s="47"/>
      <c r="BK13" s="46"/>
      <c r="BL13" s="47"/>
      <c r="BM13" s="46"/>
      <c r="BN13" s="47"/>
      <c r="BO13" s="46"/>
      <c r="BP13" s="46"/>
      <c r="BQ13" s="46"/>
      <c r="BR13" s="47">
        <v>1</v>
      </c>
      <c r="BS13" s="46">
        <v>2498115</v>
      </c>
      <c r="BT13" s="47"/>
      <c r="BU13" s="46"/>
      <c r="BV13" s="47"/>
      <c r="BW13" s="46"/>
      <c r="BX13" s="46"/>
      <c r="BY13" s="46"/>
      <c r="BZ13" s="47">
        <v>4</v>
      </c>
      <c r="CA13" s="46">
        <v>5958909.1299999999</v>
      </c>
      <c r="CB13" s="47">
        <v>1</v>
      </c>
      <c r="CC13" s="46">
        <v>2498115</v>
      </c>
      <c r="CD13" s="47">
        <v>4</v>
      </c>
      <c r="CE13" s="46">
        <v>5958909</v>
      </c>
      <c r="CF13" s="46">
        <v>5952348</v>
      </c>
      <c r="CG13" s="46">
        <v>1189361</v>
      </c>
      <c r="CH13" s="47"/>
      <c r="CI13" s="46"/>
      <c r="CJ13" s="47"/>
      <c r="CK13" s="46"/>
      <c r="CL13" s="47"/>
      <c r="CM13" s="46"/>
      <c r="CN13" s="46">
        <v>-205734</v>
      </c>
      <c r="CO13" s="46">
        <v>4557253</v>
      </c>
      <c r="CP13" s="45">
        <f>F13+N13+V13+AD13+AL13+AT13+BB13+BJ13+BR13+BZ13+CH13</f>
        <v>5</v>
      </c>
      <c r="CQ13" s="44">
        <f>G13+O13+W13+AE13+AM13+AU13+BC13+BK13+BS13+CA13+CI13</f>
        <v>8457024.129999999</v>
      </c>
      <c r="CR13" s="45">
        <f>H13+P13+X13+AF13+AN13+AV13+BD13+BL13+BT13+CB13+CJ13</f>
        <v>1</v>
      </c>
      <c r="CS13" s="44">
        <f>I13+Q13+Y13+AG13+AO13+AW13+BE13+BM13+BU13+CC13+CK13</f>
        <v>2498115</v>
      </c>
      <c r="CT13" s="45">
        <f>J13+R13+Z13+AH13+AP13+AX13+BF13+BN13+BV13+CD13+CL13</f>
        <v>4</v>
      </c>
      <c r="CU13" s="44">
        <f>K13+S13+AA13+AI13+AQ13+AY13+BG13+BO13+BW13+CE13+CM13</f>
        <v>5958909</v>
      </c>
      <c r="CV13" s="44">
        <f>L13+T13+AB13+AJ13+AR13+AZ13+BH13+BP13+BX13+CF13+CN13</f>
        <v>5746614</v>
      </c>
      <c r="CW13" s="44">
        <f>M13+U13+AC13+AK13+AS13+BA13+BI13+BQ13+BY13+CG13+CO13</f>
        <v>5746614</v>
      </c>
      <c r="CX13" s="80"/>
      <c r="CY13" s="43"/>
      <c r="CZ13" s="80"/>
      <c r="DA13" s="73"/>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c r="IR13" s="80"/>
      <c r="IS13" s="80"/>
      <c r="IT13" s="80"/>
      <c r="IU13" s="80"/>
      <c r="IV13" s="80"/>
      <c r="IW13" s="80"/>
      <c r="IX13" s="80"/>
      <c r="IY13" s="80"/>
      <c r="IZ13" s="80"/>
    </row>
    <row r="14" spans="1:260" s="55" customFormat="1" ht="31.2">
      <c r="A14" s="64" t="s">
        <v>54</v>
      </c>
      <c r="B14" s="68" t="s">
        <v>90</v>
      </c>
      <c r="C14" s="59"/>
      <c r="D14" s="62"/>
      <c r="E14" s="59"/>
      <c r="F14" s="60">
        <f>+F15+F16</f>
        <v>0</v>
      </c>
      <c r="G14" s="59">
        <f>+G15+G16</f>
        <v>0</v>
      </c>
      <c r="H14" s="60">
        <f>+H15+H16</f>
        <v>0</v>
      </c>
      <c r="I14" s="59">
        <f>+I15+I16</f>
        <v>0</v>
      </c>
      <c r="J14" s="60">
        <f>+J15+J16</f>
        <v>0</v>
      </c>
      <c r="K14" s="59">
        <f>+K15+K16</f>
        <v>0</v>
      </c>
      <c r="L14" s="59">
        <f>+L15+L16</f>
        <v>0</v>
      </c>
      <c r="M14" s="59">
        <f>+M15+M16</f>
        <v>0</v>
      </c>
      <c r="N14" s="60">
        <f>+N15+N16</f>
        <v>0</v>
      </c>
      <c r="O14" s="59">
        <f>+O15+O16</f>
        <v>0</v>
      </c>
      <c r="P14" s="60">
        <f>+P15+P16</f>
        <v>0</v>
      </c>
      <c r="Q14" s="59">
        <f>+Q15+Q16</f>
        <v>0</v>
      </c>
      <c r="R14" s="60">
        <f>+R15+R16</f>
        <v>0</v>
      </c>
      <c r="S14" s="59">
        <f>+S15+S16</f>
        <v>0</v>
      </c>
      <c r="T14" s="59">
        <f>+T15+T16</f>
        <v>0</v>
      </c>
      <c r="U14" s="59">
        <f>+U15+U16</f>
        <v>0</v>
      </c>
      <c r="V14" s="60">
        <f>+V15+V16</f>
        <v>1</v>
      </c>
      <c r="W14" s="59">
        <f>+W15+W16</f>
        <v>29645</v>
      </c>
      <c r="X14" s="60">
        <f>+X15+X16</f>
        <v>0</v>
      </c>
      <c r="Y14" s="59">
        <f>+Y15+Y16</f>
        <v>0</v>
      </c>
      <c r="Z14" s="60">
        <f>+Z15+Z16</f>
        <v>0</v>
      </c>
      <c r="AA14" s="59">
        <f>+AA15+AA16</f>
        <v>0</v>
      </c>
      <c r="AB14" s="59">
        <f>+AB15+AB16</f>
        <v>0</v>
      </c>
      <c r="AC14" s="59">
        <f>+AC15+AC16</f>
        <v>0</v>
      </c>
      <c r="AD14" s="61">
        <f>+AD15+AD16</f>
        <v>0</v>
      </c>
      <c r="AE14" s="59">
        <f>+AE15+AE16</f>
        <v>0</v>
      </c>
      <c r="AF14" s="61">
        <f>+AF15+AF16</f>
        <v>0</v>
      </c>
      <c r="AG14" s="59">
        <f>+AG15+AG16</f>
        <v>0</v>
      </c>
      <c r="AH14" s="61">
        <f>+AH15+AH16</f>
        <v>1</v>
      </c>
      <c r="AI14" s="59">
        <f>+AI15+AI16</f>
        <v>29645</v>
      </c>
      <c r="AJ14" s="59">
        <f>+AJ15+AJ16</f>
        <v>0</v>
      </c>
      <c r="AK14" s="59">
        <f>+AK15+AK16</f>
        <v>0</v>
      </c>
      <c r="AL14" s="61">
        <f>+AL15+AL16</f>
        <v>0</v>
      </c>
      <c r="AM14" s="59">
        <f>+AM15+AM16</f>
        <v>0</v>
      </c>
      <c r="AN14" s="61">
        <f>+AN15+AN16</f>
        <v>0</v>
      </c>
      <c r="AO14" s="59">
        <f>+AO15+AO16</f>
        <v>0</v>
      </c>
      <c r="AP14" s="61">
        <f>+AP15+AP16</f>
        <v>0</v>
      </c>
      <c r="AQ14" s="59">
        <f>+AQ15+AQ16</f>
        <v>0</v>
      </c>
      <c r="AR14" s="59">
        <f>+AR15+AR16</f>
        <v>29040</v>
      </c>
      <c r="AS14" s="59">
        <f>+AS15+AS16</f>
        <v>29040</v>
      </c>
      <c r="AT14" s="60">
        <f>+AT15+AT16</f>
        <v>0</v>
      </c>
      <c r="AU14" s="59">
        <f>+AU15+AU16</f>
        <v>0</v>
      </c>
      <c r="AV14" s="60">
        <f>+AV15+AV16</f>
        <v>0</v>
      </c>
      <c r="AW14" s="59">
        <f>+AW15+AW16</f>
        <v>0</v>
      </c>
      <c r="AX14" s="60">
        <f>+AX15+AX16</f>
        <v>0</v>
      </c>
      <c r="AY14" s="59">
        <f>+AY15+AY16</f>
        <v>0</v>
      </c>
      <c r="AZ14" s="59">
        <f>+AZ15+AZ16</f>
        <v>0</v>
      </c>
      <c r="BA14" s="59">
        <f>+BA15+BA16</f>
        <v>0</v>
      </c>
      <c r="BB14" s="60">
        <f>+BB15+BB16</f>
        <v>0</v>
      </c>
      <c r="BC14" s="59">
        <f>+BC15+BC16</f>
        <v>0</v>
      </c>
      <c r="BD14" s="60">
        <f>+BD15+BD16</f>
        <v>0</v>
      </c>
      <c r="BE14" s="59">
        <f>+BE15+BE16</f>
        <v>0</v>
      </c>
      <c r="BF14" s="60">
        <f>+BF15+BF16</f>
        <v>0</v>
      </c>
      <c r="BG14" s="59">
        <f>+BG15+BG16</f>
        <v>0</v>
      </c>
      <c r="BH14" s="59">
        <f>+BH15+BH16</f>
        <v>0</v>
      </c>
      <c r="BI14" s="59">
        <f>+BI15+BI16</f>
        <v>0</v>
      </c>
      <c r="BJ14" s="60">
        <f>+BJ15+BJ16</f>
        <v>5</v>
      </c>
      <c r="BK14" s="59">
        <f>+BK15+BK16</f>
        <v>0</v>
      </c>
      <c r="BL14" s="60">
        <f>+BL15+BL16</f>
        <v>0</v>
      </c>
      <c r="BM14" s="59">
        <f>+BM15+BM16</f>
        <v>0</v>
      </c>
      <c r="BN14" s="60">
        <f>+BN15+BN16</f>
        <v>4</v>
      </c>
      <c r="BO14" s="59">
        <f>+BO15+BO16</f>
        <v>1169261</v>
      </c>
      <c r="BP14" s="59">
        <f>+BP15+BP16</f>
        <v>0</v>
      </c>
      <c r="BQ14" s="59">
        <f>+BQ15+BQ16</f>
        <v>0</v>
      </c>
      <c r="BR14" s="60">
        <f>+BR15+BR16</f>
        <v>5</v>
      </c>
      <c r="BS14" s="59">
        <f>+BS15+BS16</f>
        <v>0</v>
      </c>
      <c r="BT14" s="60">
        <f>+BT15+BT16</f>
        <v>0</v>
      </c>
      <c r="BU14" s="59">
        <f>+BU15+BU16</f>
        <v>0</v>
      </c>
      <c r="BV14" s="60">
        <f>+BV15+BV16</f>
        <v>5</v>
      </c>
      <c r="BW14" s="59">
        <f>+BW15+BW16</f>
        <v>44500</v>
      </c>
      <c r="BX14" s="59">
        <f>+BX15+BX16</f>
        <v>1213761</v>
      </c>
      <c r="BY14" s="59">
        <f>+BY15+BY16</f>
        <v>1213761</v>
      </c>
      <c r="BZ14" s="60">
        <f>+BZ15+BZ16</f>
        <v>0</v>
      </c>
      <c r="CA14" s="59">
        <f>+CA15+CA16</f>
        <v>0</v>
      </c>
      <c r="CB14" s="60">
        <f>+CB15+CB16</f>
        <v>1</v>
      </c>
      <c r="CC14" s="59">
        <f>+CC15+CC16</f>
        <v>0</v>
      </c>
      <c r="CD14" s="60">
        <f>+CD15+CD16</f>
        <v>0</v>
      </c>
      <c r="CE14" s="59">
        <f>+CE15+CE16</f>
        <v>0</v>
      </c>
      <c r="CF14" s="59">
        <f>+CF15+CF16</f>
        <v>0</v>
      </c>
      <c r="CG14" s="59">
        <f>+CG15+CG16</f>
        <v>0</v>
      </c>
      <c r="CH14" s="60">
        <f>+CH15+CH16</f>
        <v>0</v>
      </c>
      <c r="CI14" s="59">
        <f>+CI15+CI16</f>
        <v>0</v>
      </c>
      <c r="CJ14" s="60">
        <f>+CJ15+CJ16</f>
        <v>0</v>
      </c>
      <c r="CK14" s="59">
        <f>+CK15+CK16</f>
        <v>0</v>
      </c>
      <c r="CL14" s="60">
        <f>+CL15+CL16</f>
        <v>0</v>
      </c>
      <c r="CM14" s="59">
        <f>+CM15+CM16</f>
        <v>0</v>
      </c>
      <c r="CN14" s="59">
        <f>+CN15+CN16</f>
        <v>0</v>
      </c>
      <c r="CO14" s="59">
        <f>+CO15+CO16</f>
        <v>0</v>
      </c>
      <c r="CP14" s="58">
        <f>+CP15+CP16</f>
        <v>11</v>
      </c>
      <c r="CQ14" s="56">
        <f>+CQ15+CQ16</f>
        <v>29645</v>
      </c>
      <c r="CR14" s="57">
        <f>+CR15+CR16</f>
        <v>1</v>
      </c>
      <c r="CS14" s="56">
        <f>+CS15+CS16</f>
        <v>0</v>
      </c>
      <c r="CT14" s="57">
        <f>+CT15+CT16</f>
        <v>10</v>
      </c>
      <c r="CU14" s="56">
        <f>+CU15+CU16</f>
        <v>1243406</v>
      </c>
      <c r="CV14" s="56">
        <f>+CV15+CV16</f>
        <v>1242801</v>
      </c>
      <c r="CW14" s="56">
        <f>+CW15+CW16</f>
        <v>1242801</v>
      </c>
      <c r="CX14" s="81"/>
      <c r="CY14" s="81"/>
      <c r="CZ14" s="81"/>
      <c r="DA14" s="81"/>
      <c r="DB14" s="81"/>
      <c r="DC14" s="81"/>
      <c r="DD14" s="81"/>
      <c r="DE14" s="81"/>
      <c r="DF14" s="81"/>
      <c r="DG14" s="81"/>
      <c r="DH14" s="81"/>
      <c r="DI14" s="81"/>
      <c r="DJ14" s="81"/>
      <c r="DK14" s="81"/>
      <c r="DL14" s="81"/>
      <c r="DM14" s="81"/>
      <c r="DN14" s="81"/>
      <c r="DO14" s="81"/>
      <c r="DP14" s="81"/>
      <c r="DQ14" s="81"/>
      <c r="DR14" s="81"/>
      <c r="DS14" s="81"/>
      <c r="DT14" s="81"/>
      <c r="DU14" s="81"/>
      <c r="DV14" s="81"/>
      <c r="DW14" s="81"/>
      <c r="DX14" s="81"/>
      <c r="DY14" s="81"/>
      <c r="DZ14" s="81"/>
      <c r="EA14" s="81"/>
      <c r="EB14" s="81"/>
      <c r="EC14" s="81"/>
      <c r="ED14" s="81"/>
      <c r="EE14" s="81"/>
      <c r="EF14" s="81"/>
      <c r="EG14" s="81"/>
      <c r="EH14" s="81"/>
      <c r="EI14" s="81"/>
      <c r="EJ14" s="81"/>
      <c r="EK14" s="81"/>
      <c r="EL14" s="81"/>
      <c r="EM14" s="81"/>
      <c r="EN14" s="81"/>
      <c r="EO14" s="81"/>
      <c r="EP14" s="81"/>
      <c r="EQ14" s="81"/>
      <c r="ER14" s="81"/>
      <c r="ES14" s="81"/>
      <c r="ET14" s="81"/>
      <c r="EU14" s="81"/>
      <c r="EV14" s="81"/>
      <c r="EW14" s="81"/>
      <c r="EX14" s="81"/>
      <c r="EY14" s="81"/>
      <c r="EZ14" s="81"/>
      <c r="FA14" s="81"/>
      <c r="FB14" s="81"/>
      <c r="FC14" s="81"/>
      <c r="FD14" s="81"/>
      <c r="FE14" s="81"/>
      <c r="FF14" s="81"/>
      <c r="FG14" s="81"/>
      <c r="FH14" s="81"/>
      <c r="FI14" s="81"/>
      <c r="FJ14" s="81"/>
      <c r="FK14" s="81"/>
      <c r="FL14" s="81"/>
      <c r="FM14" s="81"/>
      <c r="FN14" s="81"/>
      <c r="FO14" s="81"/>
      <c r="FP14" s="81"/>
      <c r="FQ14" s="81"/>
      <c r="FR14" s="81"/>
      <c r="FS14" s="81"/>
      <c r="FT14" s="81"/>
      <c r="FU14" s="81"/>
      <c r="FV14" s="81"/>
      <c r="FW14" s="81"/>
      <c r="FX14" s="81"/>
      <c r="FY14" s="81"/>
      <c r="FZ14" s="81"/>
      <c r="GA14" s="81"/>
      <c r="GB14" s="81"/>
      <c r="GC14" s="81"/>
      <c r="GD14" s="81"/>
      <c r="GE14" s="81"/>
      <c r="GF14" s="81"/>
      <c r="GG14" s="81"/>
      <c r="GH14" s="81"/>
      <c r="GI14" s="81"/>
      <c r="GJ14" s="81"/>
      <c r="GK14" s="81"/>
      <c r="GL14" s="81"/>
      <c r="GM14" s="81"/>
      <c r="GN14" s="81"/>
      <c r="GO14" s="81"/>
      <c r="GP14" s="81"/>
      <c r="GQ14" s="81"/>
      <c r="GR14" s="81"/>
      <c r="GS14" s="81"/>
      <c r="GT14" s="81"/>
      <c r="GU14" s="81"/>
      <c r="GV14" s="81"/>
      <c r="GW14" s="81"/>
      <c r="GX14" s="81"/>
      <c r="GY14" s="81"/>
      <c r="GZ14" s="81"/>
      <c r="HA14" s="81"/>
      <c r="HB14" s="81"/>
      <c r="HC14" s="81"/>
      <c r="HD14" s="81"/>
      <c r="HE14" s="81"/>
      <c r="HF14" s="81"/>
      <c r="HG14" s="81"/>
      <c r="HH14" s="81"/>
      <c r="HI14" s="81"/>
      <c r="HJ14" s="81"/>
      <c r="HK14" s="81"/>
      <c r="HL14" s="81"/>
      <c r="HM14" s="81"/>
      <c r="HN14" s="81"/>
      <c r="HO14" s="81"/>
      <c r="HP14" s="81"/>
      <c r="HQ14" s="81"/>
      <c r="HR14" s="81"/>
      <c r="HS14" s="81"/>
      <c r="HT14" s="81"/>
      <c r="HU14" s="81"/>
      <c r="HV14" s="81"/>
      <c r="HW14" s="81"/>
      <c r="HX14" s="81"/>
      <c r="HY14" s="81"/>
      <c r="HZ14" s="81"/>
      <c r="IA14" s="81"/>
      <c r="IB14" s="81"/>
      <c r="IC14" s="81"/>
      <c r="ID14" s="81"/>
      <c r="IE14" s="81"/>
      <c r="IF14" s="81"/>
      <c r="IG14" s="81"/>
      <c r="IH14" s="81"/>
      <c r="II14" s="81"/>
      <c r="IJ14" s="81"/>
      <c r="IK14" s="81"/>
      <c r="IL14" s="81"/>
      <c r="IM14" s="81"/>
      <c r="IN14" s="81"/>
      <c r="IO14" s="81"/>
      <c r="IP14" s="81"/>
      <c r="IQ14" s="81"/>
      <c r="IR14" s="81"/>
      <c r="IS14" s="81"/>
      <c r="IT14" s="81"/>
      <c r="IU14" s="81"/>
      <c r="IV14" s="81"/>
      <c r="IW14" s="81"/>
      <c r="IX14" s="81"/>
      <c r="IY14" s="81"/>
      <c r="IZ14" s="81"/>
    </row>
    <row r="15" spans="1:260" ht="15.6">
      <c r="A15" s="54" t="s">
        <v>89</v>
      </c>
      <c r="B15" s="72" t="s">
        <v>88</v>
      </c>
      <c r="C15" s="46"/>
      <c r="D15" s="66"/>
      <c r="E15" s="46"/>
      <c r="F15" s="47"/>
      <c r="G15" s="46"/>
      <c r="H15" s="47"/>
      <c r="I15" s="46"/>
      <c r="J15" s="47"/>
      <c r="K15" s="46"/>
      <c r="L15" s="46"/>
      <c r="M15" s="46"/>
      <c r="N15" s="47"/>
      <c r="O15" s="46"/>
      <c r="P15" s="47"/>
      <c r="Q15" s="46"/>
      <c r="R15" s="47"/>
      <c r="S15" s="46"/>
      <c r="T15" s="46"/>
      <c r="U15" s="46"/>
      <c r="V15" s="47">
        <v>1</v>
      </c>
      <c r="W15" s="46">
        <v>29645</v>
      </c>
      <c r="X15" s="47"/>
      <c r="Y15" s="46"/>
      <c r="Z15" s="47"/>
      <c r="AA15" s="46"/>
      <c r="AB15" s="46"/>
      <c r="AC15" s="46"/>
      <c r="AD15" s="50"/>
      <c r="AE15" s="46"/>
      <c r="AF15" s="50"/>
      <c r="AG15" s="46"/>
      <c r="AH15" s="50">
        <v>1</v>
      </c>
      <c r="AI15" s="46">
        <v>29645</v>
      </c>
      <c r="AJ15" s="46"/>
      <c r="AK15" s="46"/>
      <c r="AL15" s="50"/>
      <c r="AM15" s="46"/>
      <c r="AN15" s="50"/>
      <c r="AO15" s="46"/>
      <c r="AP15" s="50"/>
      <c r="AQ15" s="46"/>
      <c r="AR15" s="46">
        <v>29040</v>
      </c>
      <c r="AS15" s="46">
        <v>29040</v>
      </c>
      <c r="AT15" s="47"/>
      <c r="AU15" s="46"/>
      <c r="AV15" s="47"/>
      <c r="AW15" s="46"/>
      <c r="AX15" s="47"/>
      <c r="AY15" s="46"/>
      <c r="AZ15" s="46"/>
      <c r="BA15" s="46"/>
      <c r="BB15" s="47"/>
      <c r="BC15" s="46"/>
      <c r="BD15" s="47"/>
      <c r="BE15" s="46"/>
      <c r="BF15" s="47"/>
      <c r="BG15" s="46"/>
      <c r="BH15" s="46"/>
      <c r="BI15" s="46"/>
      <c r="BJ15" s="47"/>
      <c r="BK15" s="46"/>
      <c r="BL15" s="47"/>
      <c r="BM15" s="46"/>
      <c r="BN15" s="47"/>
      <c r="BO15" s="46"/>
      <c r="BP15" s="46"/>
      <c r="BQ15" s="46"/>
      <c r="BR15" s="47"/>
      <c r="BS15" s="46"/>
      <c r="BT15" s="47"/>
      <c r="BU15" s="46"/>
      <c r="BV15" s="47"/>
      <c r="BW15" s="46"/>
      <c r="BX15" s="46"/>
      <c r="BY15" s="46"/>
      <c r="BZ15" s="47"/>
      <c r="CA15" s="46"/>
      <c r="CB15" s="47"/>
      <c r="CC15" s="46"/>
      <c r="CD15" s="47"/>
      <c r="CE15" s="46"/>
      <c r="CF15" s="46"/>
      <c r="CG15" s="46"/>
      <c r="CH15" s="47"/>
      <c r="CI15" s="46"/>
      <c r="CJ15" s="47"/>
      <c r="CK15" s="46"/>
      <c r="CL15" s="47"/>
      <c r="CM15" s="46"/>
      <c r="CN15" s="46"/>
      <c r="CO15" s="46"/>
      <c r="CP15" s="45">
        <f>F15+N15+V15+AD15+AL15+AT15+BB15+BJ15+BR15+BZ15+CH15</f>
        <v>1</v>
      </c>
      <c r="CQ15" s="44">
        <f>G15+O15+W15+AE15+AM15+AU15+BC15+BK15+BS15+CA15+CI15</f>
        <v>29645</v>
      </c>
      <c r="CR15" s="45">
        <f>H15+P15+X15+AF15+AN15+AV15+BD15+BL15+BT15+CB15+CJ15</f>
        <v>0</v>
      </c>
      <c r="CS15" s="44">
        <f>I15+Q15+Y15+AG15+AO15+AW15+BE15+BM15+BU15+CC15+CK15</f>
        <v>0</v>
      </c>
      <c r="CT15" s="45">
        <f>J15+R15+Z15+AH15+AP15+AX15+BF15+BN15+BV15+CD15+CL15</f>
        <v>1</v>
      </c>
      <c r="CU15" s="44">
        <f>K15+S15+AA15+AI15+AQ15+AY15+BG15+BO15+BW15+CE15+CM15</f>
        <v>29645</v>
      </c>
      <c r="CV15" s="44">
        <f>L15+T15+AB15+AJ15+AR15+AZ15+BH15+BP15+BX15+CF15+CN15</f>
        <v>29040</v>
      </c>
      <c r="CW15" s="44">
        <f>M15+U15+AC15+AK15+AS15+BA15+BI15+BQ15+BY15+CG15+CO15</f>
        <v>29040</v>
      </c>
      <c r="CX15" s="80"/>
      <c r="CY15" s="43"/>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P15" s="80"/>
      <c r="HQ15" s="80"/>
      <c r="HR15" s="80"/>
      <c r="HS15" s="80"/>
      <c r="HT15" s="80"/>
      <c r="HU15" s="80"/>
      <c r="HV15" s="80"/>
      <c r="HW15" s="80"/>
      <c r="HX15" s="80"/>
      <c r="HY15" s="80"/>
      <c r="HZ15" s="80"/>
      <c r="IA15" s="80"/>
      <c r="IB15" s="80"/>
      <c r="IC15" s="80"/>
      <c r="ID15" s="80"/>
      <c r="IE15" s="80"/>
      <c r="IF15" s="80"/>
      <c r="IG15" s="80"/>
      <c r="IH15" s="80"/>
      <c r="II15" s="80"/>
      <c r="IJ15" s="80"/>
      <c r="IK15" s="80"/>
      <c r="IL15" s="80"/>
      <c r="IM15" s="80"/>
      <c r="IN15" s="80"/>
      <c r="IO15" s="80"/>
      <c r="IP15" s="80"/>
      <c r="IQ15" s="80"/>
      <c r="IR15" s="80"/>
      <c r="IS15" s="80"/>
      <c r="IT15" s="80"/>
      <c r="IU15" s="80"/>
      <c r="IV15" s="80"/>
      <c r="IW15" s="80"/>
      <c r="IX15" s="80"/>
      <c r="IY15" s="80"/>
      <c r="IZ15" s="80"/>
    </row>
    <row r="16" spans="1:260" ht="15.6">
      <c r="A16" s="54" t="s">
        <v>87</v>
      </c>
      <c r="B16" s="72" t="s">
        <v>86</v>
      </c>
      <c r="C16" s="46"/>
      <c r="D16" s="72"/>
      <c r="E16" s="46"/>
      <c r="F16" s="47"/>
      <c r="G16" s="46"/>
      <c r="H16" s="47"/>
      <c r="I16" s="46"/>
      <c r="J16" s="47"/>
      <c r="K16" s="46"/>
      <c r="L16" s="46"/>
      <c r="M16" s="46"/>
      <c r="N16" s="47"/>
      <c r="O16" s="46"/>
      <c r="P16" s="47"/>
      <c r="Q16" s="46"/>
      <c r="R16" s="47"/>
      <c r="S16" s="46"/>
      <c r="T16" s="46"/>
      <c r="U16" s="46"/>
      <c r="V16" s="47"/>
      <c r="W16" s="46"/>
      <c r="X16" s="47"/>
      <c r="Y16" s="46"/>
      <c r="Z16" s="47"/>
      <c r="AA16" s="46"/>
      <c r="AB16" s="46"/>
      <c r="AC16" s="46"/>
      <c r="AD16" s="50"/>
      <c r="AE16" s="46"/>
      <c r="AF16" s="50"/>
      <c r="AG16" s="46"/>
      <c r="AH16" s="50"/>
      <c r="AI16" s="46"/>
      <c r="AJ16" s="46"/>
      <c r="AK16" s="46"/>
      <c r="AL16" s="50"/>
      <c r="AM16" s="46"/>
      <c r="AN16" s="50"/>
      <c r="AO16" s="46"/>
      <c r="AP16" s="50"/>
      <c r="AQ16" s="46"/>
      <c r="AR16" s="46"/>
      <c r="AS16" s="46"/>
      <c r="AT16" s="47"/>
      <c r="AU16" s="46"/>
      <c r="AV16" s="47"/>
      <c r="AW16" s="46"/>
      <c r="AX16" s="47"/>
      <c r="AY16" s="46"/>
      <c r="AZ16" s="46"/>
      <c r="BA16" s="46"/>
      <c r="BB16" s="47"/>
      <c r="BC16" s="46"/>
      <c r="BD16" s="47"/>
      <c r="BE16" s="46"/>
      <c r="BF16" s="47"/>
      <c r="BG16" s="46"/>
      <c r="BH16" s="46"/>
      <c r="BI16" s="46"/>
      <c r="BJ16" s="47">
        <v>5</v>
      </c>
      <c r="BK16" s="46"/>
      <c r="BL16" s="47"/>
      <c r="BM16" s="46"/>
      <c r="BN16" s="47">
        <v>4</v>
      </c>
      <c r="BO16" s="46">
        <f>1591523-422262</f>
        <v>1169261</v>
      </c>
      <c r="BP16" s="46"/>
      <c r="BQ16" s="46"/>
      <c r="BR16" s="47">
        <v>5</v>
      </c>
      <c r="BS16" s="46"/>
      <c r="BT16" s="47"/>
      <c r="BU16" s="46"/>
      <c r="BV16" s="47">
        <v>5</v>
      </c>
      <c r="BW16" s="46">
        <f>8900*5</f>
        <v>44500</v>
      </c>
      <c r="BX16" s="46">
        <v>1213761</v>
      </c>
      <c r="BY16" s="46">
        <v>1213761</v>
      </c>
      <c r="BZ16" s="47"/>
      <c r="CA16" s="46"/>
      <c r="CB16" s="47">
        <v>1</v>
      </c>
      <c r="CC16" s="46"/>
      <c r="CD16" s="47"/>
      <c r="CE16" s="46"/>
      <c r="CF16" s="46"/>
      <c r="CG16" s="46"/>
      <c r="CH16" s="47"/>
      <c r="CI16" s="46"/>
      <c r="CJ16" s="47"/>
      <c r="CK16" s="46"/>
      <c r="CL16" s="47"/>
      <c r="CM16" s="46"/>
      <c r="CN16" s="46"/>
      <c r="CO16" s="46"/>
      <c r="CP16" s="45">
        <f>F16+N16+V16+AD16+AL16+AT16+BB16+BJ16+BR16+BZ16+CH16</f>
        <v>10</v>
      </c>
      <c r="CQ16" s="44">
        <f>G16+O16+W16+AE16+AM16+AU16+BC16+BK16+BS16+CA16+CI16</f>
        <v>0</v>
      </c>
      <c r="CR16" s="45">
        <f>H16+P16+X16+AF16+AN16+AV16+BD16+BL16+BT16+CB16+CJ16</f>
        <v>1</v>
      </c>
      <c r="CS16" s="44">
        <f>I16+Q16+Y16+AG16+AO16+AW16+BE16+BM16+BU16+CC16+CK16</f>
        <v>0</v>
      </c>
      <c r="CT16" s="45">
        <f>J16+R16+Z16+AH16+AP16+AX16+BF16+BN16+BV16+CD16+CL16</f>
        <v>9</v>
      </c>
      <c r="CU16" s="44">
        <f>K16+S16+AA16+AI16+AQ16+AY16+BG16+BO16+BW16+CE16+CM16</f>
        <v>1213761</v>
      </c>
      <c r="CV16" s="44">
        <f>L16+T16+AB16+AJ16+AR16+AZ16+BH16+BP16+BX16+CF16+CN16</f>
        <v>1213761</v>
      </c>
      <c r="CW16" s="44">
        <f>M16+U16+AC16+AK16+AS16+BA16+BI16+BQ16+BY16+CG16+CO16</f>
        <v>1213761</v>
      </c>
      <c r="CX16" s="80"/>
      <c r="CY16" s="43"/>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P16" s="80"/>
      <c r="HQ16" s="80"/>
      <c r="HR16" s="80"/>
      <c r="HS16" s="80"/>
      <c r="HT16" s="80"/>
      <c r="HU16" s="80"/>
      <c r="HV16" s="80"/>
      <c r="HW16" s="80"/>
      <c r="HX16" s="80"/>
      <c r="HY16" s="80"/>
      <c r="HZ16" s="80"/>
      <c r="IA16" s="80"/>
      <c r="IB16" s="80"/>
      <c r="IC16" s="80"/>
      <c r="ID16" s="80"/>
      <c r="IE16" s="80"/>
      <c r="IF16" s="80"/>
      <c r="IG16" s="80"/>
      <c r="IH16" s="80"/>
      <c r="II16" s="80"/>
      <c r="IJ16" s="80"/>
      <c r="IK16" s="80"/>
      <c r="IL16" s="80"/>
      <c r="IM16" s="80"/>
      <c r="IN16" s="80"/>
      <c r="IO16" s="80"/>
      <c r="IP16" s="80"/>
      <c r="IQ16" s="80"/>
      <c r="IR16" s="80"/>
      <c r="IS16" s="80"/>
      <c r="IT16" s="80"/>
      <c r="IU16" s="80"/>
      <c r="IV16" s="80"/>
      <c r="IW16" s="80"/>
      <c r="IX16" s="80"/>
      <c r="IY16" s="80"/>
      <c r="IZ16" s="80"/>
    </row>
    <row r="17" spans="1:260" s="55" customFormat="1" ht="46.8">
      <c r="A17" s="64" t="s">
        <v>50</v>
      </c>
      <c r="B17" s="68" t="s">
        <v>85</v>
      </c>
      <c r="C17" s="59"/>
      <c r="D17" s="62"/>
      <c r="E17" s="59"/>
      <c r="F17" s="60">
        <f>+F18+F19+F21+F20+F22+F23+F24</f>
        <v>0</v>
      </c>
      <c r="G17" s="59">
        <f>+G18+G19+G21+G20+G22+G23+G24</f>
        <v>0</v>
      </c>
      <c r="H17" s="60">
        <f>+H18+H19+H21+H20+H22+H23+H24</f>
        <v>0</v>
      </c>
      <c r="I17" s="59">
        <f>+I18+I19+I21+I20+I22+I23+I24</f>
        <v>0</v>
      </c>
      <c r="J17" s="60">
        <f>+J18+J19+J21+J20+J22+J23+J24</f>
        <v>0</v>
      </c>
      <c r="K17" s="59">
        <f>+K18+K19+K21+K20+K22+K23+K24</f>
        <v>0</v>
      </c>
      <c r="L17" s="59">
        <f>+L18+L19+L21+L20+L22+L23+L24</f>
        <v>0</v>
      </c>
      <c r="M17" s="59">
        <f>+M18+M19+M21+M20+M22+M23+M24</f>
        <v>0</v>
      </c>
      <c r="N17" s="60">
        <f>+N18+N19+N21+N20+N22+N23+N24</f>
        <v>0</v>
      </c>
      <c r="O17" s="59">
        <f>+O18+O19+O21+O20+O22+O23+O24</f>
        <v>0</v>
      </c>
      <c r="P17" s="60">
        <f>+P18+P19+P21+P20+P22+P23+P24</f>
        <v>0</v>
      </c>
      <c r="Q17" s="59">
        <f>+Q18+Q19+Q21+Q20+Q22+Q23+Q24</f>
        <v>0</v>
      </c>
      <c r="R17" s="60">
        <f>+R18+R19+R21+R20+R22+R23+R24</f>
        <v>0</v>
      </c>
      <c r="S17" s="59">
        <f>+S18+S19+S21+S20+S22+S23+S24</f>
        <v>0</v>
      </c>
      <c r="T17" s="59">
        <f>+T18+T19+T21+T20+T22+T23+T24</f>
        <v>0</v>
      </c>
      <c r="U17" s="59">
        <f>+U18+U19+U21+U20+U22+U23+U24</f>
        <v>0</v>
      </c>
      <c r="V17" s="60">
        <f>+V18+V19+V21+V20+V22+V23+V24</f>
        <v>59</v>
      </c>
      <c r="W17" s="59">
        <f>+W18+W19+W21+W20+W22+W23+W24</f>
        <v>246754.73</v>
      </c>
      <c r="X17" s="60">
        <f>+X18+X19+X21+X20+X22+X23+X24</f>
        <v>5</v>
      </c>
      <c r="Y17" s="59">
        <f>+Y18+Y19+Y21+Y20+Y22+Y23+Y24</f>
        <v>87923.73</v>
      </c>
      <c r="Z17" s="60">
        <f>+Z18+Z19+Z21+Z20+Z22+Z23+Z24</f>
        <v>23</v>
      </c>
      <c r="AA17" s="59">
        <f>+AA18+AA19+AA21+AA20+AA22+AA23+AA24</f>
        <v>74075</v>
      </c>
      <c r="AB17" s="59">
        <f>+AB18+AB19+AB21+AB20+AB22+AB23+AB24</f>
        <v>74075</v>
      </c>
      <c r="AC17" s="59">
        <f>+AC18+AC19+AC21+AC20+AC22+AC23+AC24</f>
        <v>0</v>
      </c>
      <c r="AD17" s="61">
        <f>+AD18+AD19+AD21+AD20+AD22+AD23+AD24</f>
        <v>42</v>
      </c>
      <c r="AE17" s="59">
        <f>+AE18+AE19+AE21+AE20+AE22+AE23+AE24</f>
        <v>669963</v>
      </c>
      <c r="AF17" s="61">
        <f>+AF18+AF19+AF21+AF20+AF22+AF23+AF24</f>
        <v>11</v>
      </c>
      <c r="AG17" s="59">
        <f>+AG18+AG19+AG21+AG20+AG22+AG23+AG24</f>
        <v>549192</v>
      </c>
      <c r="AH17" s="61">
        <f>+AH18+AH19+AH21+AH20+AH22+AH23+AH24</f>
        <v>40</v>
      </c>
      <c r="AI17" s="59">
        <f>+AI18+AI19+AI21+AI20+AI22+AI23+AI24</f>
        <v>145879</v>
      </c>
      <c r="AJ17" s="59">
        <f>+AJ18+AJ19+AJ21+AJ20+AJ22+AJ23+AJ24</f>
        <v>145879</v>
      </c>
      <c r="AK17" s="59">
        <f>+AK18+AK19+AK21+AK20+AK22+AK23+AK24</f>
        <v>168965</v>
      </c>
      <c r="AL17" s="61">
        <f>+AL18+AL19+AL21+AL20+AL22+AL23+AL24</f>
        <v>43</v>
      </c>
      <c r="AM17" s="59">
        <f>+AM18+AM19+AM21+AM20+AM22+AM23+AM24</f>
        <v>4377224.04</v>
      </c>
      <c r="AN17" s="61">
        <f>+AN18+AN19+AN21+AN20+AN22+AN23+AN24</f>
        <v>8</v>
      </c>
      <c r="AO17" s="59">
        <f>+AO18+AO19+AO21+AO20+AO22+AO23+AO24</f>
        <v>208756</v>
      </c>
      <c r="AP17" s="61">
        <f>+AP18+AP19+AP21+AP20+AP22+AP23+AP24</f>
        <v>52</v>
      </c>
      <c r="AQ17" s="59">
        <f>+AQ18+AQ19+AQ21+AQ20+AQ22+AQ23+AQ24</f>
        <v>2490498</v>
      </c>
      <c r="AR17" s="59">
        <f>+AR18+AR19+AR21+AR20+AR22+AR23+AR24</f>
        <v>300956.76</v>
      </c>
      <c r="AS17" s="59">
        <f>+AS18+AS19+AS21+AS20+AS22+AS23+AS24</f>
        <v>262854</v>
      </c>
      <c r="AT17" s="60">
        <f>+AT18+AT19+AT21+AT20+AT22+AT23+AT24</f>
        <v>133</v>
      </c>
      <c r="AU17" s="59">
        <f>+AU18+AU19+AU21+AU20+AU22+AU23+AU24</f>
        <v>927037.31999999983</v>
      </c>
      <c r="AV17" s="60">
        <f>+AV18+AV19+AV21+AV20+AV22+AV23+AV24</f>
        <v>7</v>
      </c>
      <c r="AW17" s="59">
        <f>+AW18+AW19+AW21+AW20+AW22+AW23+AW24</f>
        <v>524776.5</v>
      </c>
      <c r="AX17" s="60">
        <f>+AX18+AX19+AX21+AX20+AX22+AX23+AX24</f>
        <v>71</v>
      </c>
      <c r="AY17" s="59">
        <f>+AY18+AY19+AY21+AY20+AY22+AY23+AY24</f>
        <v>3167429.96</v>
      </c>
      <c r="AZ17" s="59">
        <f>+AZ18+AZ19+AZ21+AZ20+AZ22+AZ23+AZ24</f>
        <v>1360736.26</v>
      </c>
      <c r="BA17" s="59">
        <f>+BA18+BA19+BA21+BA20+BA22+BA23+BA24</f>
        <v>1423428.02</v>
      </c>
      <c r="BB17" s="60">
        <f>+BB18+BB19+BB21+BB20+BB22+BB23+BB24</f>
        <v>140</v>
      </c>
      <c r="BC17" s="59">
        <f>+BC18+BC19+BC21+BC20+BC22+BC23+BC24</f>
        <v>1849178.24</v>
      </c>
      <c r="BD17" s="60">
        <f>+BD18+BD19+BD21+BD20+BD22+BD23+BD24</f>
        <v>16</v>
      </c>
      <c r="BE17" s="59">
        <f>+BE18+BE19+BE21+BE20+BE22+BE23+BE24</f>
        <v>233360</v>
      </c>
      <c r="BF17" s="60">
        <f>+BF18+BF19+BF21+BF20+BF22+BF23+BF24</f>
        <v>139</v>
      </c>
      <c r="BG17" s="59">
        <f>+BG18+BG19+BG21+BG20+BG22+BG23+BG24</f>
        <v>1443323</v>
      </c>
      <c r="BH17" s="59">
        <f>+BH18+BH19+BH21+BH20+BH22+BH23+BH24</f>
        <v>4400172.83</v>
      </c>
      <c r="BI17" s="59">
        <f>+BI18+BI19+BI21+BI20+BI22+BI23+BI24</f>
        <v>3746572.83</v>
      </c>
      <c r="BJ17" s="60">
        <f>+BJ18+BJ19+BJ21+BJ20+BJ22+BJ23+BJ24</f>
        <v>71</v>
      </c>
      <c r="BK17" s="59">
        <f>+BK18+BK19+BK21+BK20+BK22+BK23+BK24</f>
        <v>845346.67999999993</v>
      </c>
      <c r="BL17" s="60">
        <f>+BL18+BL19+BL21+BL20+BL22+BL23+BL24</f>
        <v>23</v>
      </c>
      <c r="BM17" s="59">
        <f>+BM18+BM19+BM21+BM20+BM22+BM23+BM24</f>
        <v>1239209</v>
      </c>
      <c r="BN17" s="60">
        <f>+BN18+BN19+BN21+BN20+BN22+BN23+BN24</f>
        <v>82</v>
      </c>
      <c r="BO17" s="59">
        <f>+BO18+BO19+BO21+BO20+BO22+BO23+BO24</f>
        <v>1022468.02</v>
      </c>
      <c r="BP17" s="59">
        <f>+BP18+BP19+BP21+BP20+BP22+BP23+BP24</f>
        <v>908857.05</v>
      </c>
      <c r="BQ17" s="59">
        <f>+BQ18+BQ19+BQ21+BQ20+BQ22+BQ23+BQ24</f>
        <v>905598.04999999993</v>
      </c>
      <c r="BR17" s="60">
        <f>+BR18+BR19+BR21+BR20+BR22+BR23+BR24</f>
        <v>39</v>
      </c>
      <c r="BS17" s="59">
        <f>+BS18+BS19+BS21+BS20+BS22+BS23+BS24</f>
        <v>508275.27999999997</v>
      </c>
      <c r="BT17" s="60">
        <f>+BT18+BT19+BT21+BT20+BT22+BT23+BT24</f>
        <v>1</v>
      </c>
      <c r="BU17" s="59">
        <f>+BU18+BU19+BU21+BU20+BU22+BU23+BU24</f>
        <v>13558.88</v>
      </c>
      <c r="BV17" s="60">
        <f>+BV18+BV19+BV21+BV20+BV22+BV23+BV24</f>
        <v>39</v>
      </c>
      <c r="BW17" s="59">
        <f>+BW18+BW19+BW21+BW20+BW22+BW23+BW24</f>
        <v>823604</v>
      </c>
      <c r="BX17" s="59">
        <f>+BX18+BX19+BX21+BX20+BX22+BX23+BX24</f>
        <v>680738.16999999993</v>
      </c>
      <c r="BY17" s="59">
        <f>+BY18+BY19+BY21+BY20+BY22+BY23+BY24</f>
        <v>683997.16999999993</v>
      </c>
      <c r="BZ17" s="60">
        <f>+BZ18+BZ19+BZ21+BZ20+BZ22+BZ23+BZ24</f>
        <v>28</v>
      </c>
      <c r="CA17" s="59">
        <f>+CA18+CA19+CA21+CA20+CA22+CA23+CA24</f>
        <v>0</v>
      </c>
      <c r="CB17" s="60">
        <f>+CB18+CB19+CB21+CB20+CB22+CB23+CB24</f>
        <v>9</v>
      </c>
      <c r="CC17" s="59">
        <f>+CC18+CC19+CC21+CC20+CC22+CC23+CC24</f>
        <v>698345.49</v>
      </c>
      <c r="CD17" s="60">
        <f>+CD18+CD19+CD21+CD20+CD22+CD23+CD24</f>
        <v>27</v>
      </c>
      <c r="CE17" s="59">
        <f>+CE18+CE19+CE21+CE20+CE22+CE23+CE24</f>
        <v>117797</v>
      </c>
      <c r="CF17" s="59">
        <f>+CF18+CF19+CF21+CF20+CF22+CF23+CF24</f>
        <v>1419252.73</v>
      </c>
      <c r="CG17" s="59">
        <f>+CG18+CG19+CG21+CG20+CG22+CG23+CG24</f>
        <v>1888113.5999999999</v>
      </c>
      <c r="CH17" s="60">
        <f>+CH18+CH19+CH21+CH20+CH22+CH23+CH24</f>
        <v>31</v>
      </c>
      <c r="CI17" s="59">
        <f>+CI18+CI19+CI21+CI20+CI22+CI23+CI24</f>
        <v>0</v>
      </c>
      <c r="CJ17" s="60">
        <f>+CJ18+CJ19+CJ21+CJ20+CJ22+CJ23+CJ24</f>
        <v>8</v>
      </c>
      <c r="CK17" s="59">
        <f>+CK18+CK19+CK21+CK20+CK22+CK23+CK24</f>
        <v>140661.48000000001</v>
      </c>
      <c r="CL17" s="60">
        <f>+CL18+CL19+CL21+CL20+CL22+CL23+CL24</f>
        <v>29</v>
      </c>
      <c r="CM17" s="59">
        <f>+CM18+CM19+CM21+CM20+CM22+CM23+CM24</f>
        <v>149646</v>
      </c>
      <c r="CN17" s="59">
        <f>+CN18+CN19+CN21+CN20+CN22+CN23+CN24</f>
        <v>132720.39000000001</v>
      </c>
      <c r="CO17" s="59">
        <f>+CO18+CO19+CO21+CO20+CO22+CO23+CO24</f>
        <v>237692.77000000002</v>
      </c>
      <c r="CP17" s="58">
        <f>+CP18+CP19+CP21+CP20+CP22+CP23+CP24</f>
        <v>586</v>
      </c>
      <c r="CQ17" s="56">
        <f>+CQ18+CQ19+CQ21+CQ20+CQ22+CQ23+CQ24</f>
        <v>9423779.2899999991</v>
      </c>
      <c r="CR17" s="57">
        <f>+CR18+CR19+CR21+CR20+CR22+CR23+CR24</f>
        <v>88</v>
      </c>
      <c r="CS17" s="56">
        <f>+CS18+CS19+CS21+CS20+CS22+CS23+CS24</f>
        <v>3695783.08</v>
      </c>
      <c r="CT17" s="57">
        <f>+CT18+CT19+CT21+CT20+CT22+CT23+CT24</f>
        <v>502</v>
      </c>
      <c r="CU17" s="56">
        <f>+CU18+CU19+CU21+CU20+CU22+CU23+CU24</f>
        <v>9434719.9800000004</v>
      </c>
      <c r="CV17" s="56">
        <f>+CV18+CV19+CV21+CV20+CV22+CV23+CV24</f>
        <v>9423388.1899999995</v>
      </c>
      <c r="CW17" s="56">
        <f>+CW18+CW19+CW21+CW20+CW22+CW23+CW24</f>
        <v>9317221.4399999995</v>
      </c>
      <c r="CX17" s="81"/>
      <c r="CY17" s="81"/>
      <c r="CZ17" s="81"/>
      <c r="DA17" s="81"/>
      <c r="DB17" s="81"/>
      <c r="DC17" s="81"/>
      <c r="DD17" s="81"/>
      <c r="DE17" s="81"/>
      <c r="DF17" s="81"/>
      <c r="DG17" s="81"/>
      <c r="DH17" s="81"/>
      <c r="DI17" s="81"/>
      <c r="DJ17" s="81"/>
      <c r="DK17" s="81"/>
      <c r="DL17" s="81"/>
      <c r="DM17" s="81"/>
      <c r="DN17" s="81"/>
      <c r="DO17" s="81"/>
      <c r="DP17" s="81"/>
      <c r="DQ17" s="81"/>
      <c r="DR17" s="81"/>
      <c r="DS17" s="81"/>
      <c r="DT17" s="81"/>
      <c r="DU17" s="81"/>
      <c r="DV17" s="81"/>
      <c r="DW17" s="81"/>
      <c r="DX17" s="81"/>
      <c r="DY17" s="81"/>
      <c r="DZ17" s="81"/>
      <c r="EA17" s="81"/>
      <c r="EB17" s="81"/>
      <c r="EC17" s="81"/>
      <c r="ED17" s="81"/>
      <c r="EE17" s="81"/>
      <c r="EF17" s="81"/>
      <c r="EG17" s="81"/>
      <c r="EH17" s="81"/>
      <c r="EI17" s="81"/>
      <c r="EJ17" s="81"/>
      <c r="EK17" s="81"/>
      <c r="EL17" s="81"/>
      <c r="EM17" s="81"/>
      <c r="EN17" s="81"/>
      <c r="EO17" s="81"/>
      <c r="EP17" s="81"/>
      <c r="EQ17" s="81"/>
      <c r="ER17" s="81"/>
      <c r="ES17" s="81"/>
      <c r="ET17" s="81"/>
      <c r="EU17" s="81"/>
      <c r="EV17" s="81"/>
      <c r="EW17" s="81"/>
      <c r="EX17" s="81"/>
      <c r="EY17" s="81"/>
      <c r="EZ17" s="81"/>
      <c r="FA17" s="81"/>
      <c r="FB17" s="81"/>
      <c r="FC17" s="81"/>
      <c r="FD17" s="81"/>
      <c r="FE17" s="81"/>
      <c r="FF17" s="81"/>
      <c r="FG17" s="81"/>
      <c r="FH17" s="81"/>
      <c r="FI17" s="81"/>
      <c r="FJ17" s="81"/>
      <c r="FK17" s="81"/>
      <c r="FL17" s="81"/>
      <c r="FM17" s="81"/>
      <c r="FN17" s="81"/>
      <c r="FO17" s="81"/>
      <c r="FP17" s="81"/>
      <c r="FQ17" s="81"/>
      <c r="FR17" s="81"/>
      <c r="FS17" s="81"/>
      <c r="FT17" s="81"/>
      <c r="FU17" s="81"/>
      <c r="FV17" s="81"/>
      <c r="FW17" s="81"/>
      <c r="FX17" s="81"/>
      <c r="FY17" s="81"/>
      <c r="FZ17" s="81"/>
      <c r="GA17" s="81"/>
      <c r="GB17" s="81"/>
      <c r="GC17" s="81"/>
      <c r="GD17" s="81"/>
      <c r="GE17" s="81"/>
      <c r="GF17" s="81"/>
      <c r="GG17" s="81"/>
      <c r="GH17" s="81"/>
      <c r="GI17" s="81"/>
      <c r="GJ17" s="81"/>
      <c r="GK17" s="81"/>
      <c r="GL17" s="81"/>
      <c r="GM17" s="81"/>
      <c r="GN17" s="81"/>
      <c r="GO17" s="81"/>
      <c r="GP17" s="81"/>
      <c r="GQ17" s="81"/>
      <c r="GR17" s="81"/>
      <c r="GS17" s="81"/>
      <c r="GT17" s="81"/>
      <c r="GU17" s="81"/>
      <c r="GV17" s="81"/>
      <c r="GW17" s="81"/>
      <c r="GX17" s="81"/>
      <c r="GY17" s="81"/>
      <c r="GZ17" s="81"/>
      <c r="HA17" s="81"/>
      <c r="HB17" s="81"/>
      <c r="HC17" s="81"/>
      <c r="HD17" s="81"/>
      <c r="HE17" s="81"/>
      <c r="HF17" s="81"/>
      <c r="HG17" s="81"/>
      <c r="HH17" s="81"/>
      <c r="HI17" s="81"/>
      <c r="HJ17" s="81"/>
      <c r="HK17" s="81"/>
      <c r="HL17" s="81"/>
      <c r="HM17" s="81"/>
      <c r="HN17" s="81"/>
      <c r="HO17" s="81"/>
      <c r="HP17" s="81"/>
      <c r="HQ17" s="81"/>
      <c r="HR17" s="81"/>
      <c r="HS17" s="81"/>
      <c r="HT17" s="81"/>
      <c r="HU17" s="81"/>
      <c r="HV17" s="81"/>
      <c r="HW17" s="81"/>
      <c r="HX17" s="81"/>
      <c r="HY17" s="81"/>
      <c r="HZ17" s="81"/>
      <c r="IA17" s="81"/>
      <c r="IB17" s="81"/>
      <c r="IC17" s="81"/>
      <c r="ID17" s="81"/>
      <c r="IE17" s="81"/>
      <c r="IF17" s="81"/>
      <c r="IG17" s="81"/>
      <c r="IH17" s="81"/>
      <c r="II17" s="81"/>
      <c r="IJ17" s="81"/>
      <c r="IK17" s="81"/>
      <c r="IL17" s="81"/>
      <c r="IM17" s="81"/>
      <c r="IN17" s="81"/>
      <c r="IO17" s="81"/>
      <c r="IP17" s="81"/>
      <c r="IQ17" s="81"/>
      <c r="IR17" s="81"/>
      <c r="IS17" s="81"/>
      <c r="IT17" s="81"/>
      <c r="IU17" s="81"/>
      <c r="IV17" s="81"/>
      <c r="IW17" s="81"/>
      <c r="IX17" s="81"/>
      <c r="IY17" s="81"/>
      <c r="IZ17" s="81"/>
    </row>
    <row r="18" spans="1:260" ht="49.5" customHeight="1">
      <c r="A18" s="54" t="s">
        <v>84</v>
      </c>
      <c r="B18" s="72" t="s">
        <v>83</v>
      </c>
      <c r="C18" s="46"/>
      <c r="D18" s="66" t="s">
        <v>82</v>
      </c>
      <c r="E18" s="46">
        <v>150000</v>
      </c>
      <c r="F18" s="47"/>
      <c r="G18" s="46"/>
      <c r="H18" s="47"/>
      <c r="I18" s="46"/>
      <c r="J18" s="47"/>
      <c r="K18" s="46"/>
      <c r="L18" s="46"/>
      <c r="M18" s="46"/>
      <c r="N18" s="47"/>
      <c r="O18" s="46"/>
      <c r="P18" s="47"/>
      <c r="Q18" s="46"/>
      <c r="R18" s="47"/>
      <c r="S18" s="46"/>
      <c r="T18" s="46"/>
      <c r="U18" s="46"/>
      <c r="V18" s="47">
        <v>56</v>
      </c>
      <c r="W18" s="46"/>
      <c r="X18" s="47">
        <v>3</v>
      </c>
      <c r="Y18" s="46"/>
      <c r="Z18" s="47">
        <v>23</v>
      </c>
      <c r="AA18" s="46">
        <v>74075</v>
      </c>
      <c r="AB18" s="46">
        <v>74075</v>
      </c>
      <c r="AC18" s="46"/>
      <c r="AD18" s="50">
        <v>31</v>
      </c>
      <c r="AE18" s="46"/>
      <c r="AF18" s="50">
        <v>4</v>
      </c>
      <c r="AG18" s="46"/>
      <c r="AH18" s="50">
        <f>26+14</f>
        <v>40</v>
      </c>
      <c r="AI18" s="46">
        <f>94890+50989</f>
        <v>145879</v>
      </c>
      <c r="AJ18" s="46">
        <v>145879</v>
      </c>
      <c r="AK18" s="46">
        <v>168965</v>
      </c>
      <c r="AL18" s="50">
        <v>32</v>
      </c>
      <c r="AM18" s="46"/>
      <c r="AN18" s="50">
        <v>6</v>
      </c>
      <c r="AO18" s="46"/>
      <c r="AP18" s="50">
        <v>43</v>
      </c>
      <c r="AQ18" s="46">
        <v>186338</v>
      </c>
      <c r="AR18" s="46">
        <v>186338</v>
      </c>
      <c r="AS18" s="46">
        <v>230155</v>
      </c>
      <c r="AT18" s="47">
        <v>35</v>
      </c>
      <c r="AU18" s="46"/>
      <c r="AV18" s="47">
        <v>1</v>
      </c>
      <c r="AW18" s="46"/>
      <c r="AX18" s="47">
        <v>34</v>
      </c>
      <c r="AY18" s="46">
        <v>177288</v>
      </c>
      <c r="AZ18" s="46">
        <v>177288</v>
      </c>
      <c r="BA18" s="46">
        <v>184460</v>
      </c>
      <c r="BB18" s="47">
        <v>33</v>
      </c>
      <c r="BC18" s="46"/>
      <c r="BD18" s="47">
        <v>3</v>
      </c>
      <c r="BE18" s="46"/>
      <c r="BF18" s="47">
        <v>30</v>
      </c>
      <c r="BG18" s="46">
        <v>150983</v>
      </c>
      <c r="BH18" s="46">
        <v>150983</v>
      </c>
      <c r="BI18" s="46">
        <v>150983</v>
      </c>
      <c r="BJ18" s="47">
        <v>31</v>
      </c>
      <c r="BK18" s="46"/>
      <c r="BL18" s="47">
        <v>3</v>
      </c>
      <c r="BM18" s="46"/>
      <c r="BN18" s="47">
        <v>28</v>
      </c>
      <c r="BO18" s="46">
        <v>112830</v>
      </c>
      <c r="BP18" s="46">
        <v>112830</v>
      </c>
      <c r="BQ18" s="46">
        <v>109571</v>
      </c>
      <c r="BR18" s="47">
        <v>28</v>
      </c>
      <c r="BS18" s="46"/>
      <c r="BT18" s="47"/>
      <c r="BU18" s="46"/>
      <c r="BV18" s="47">
        <v>25</v>
      </c>
      <c r="BW18" s="46">
        <v>130693</v>
      </c>
      <c r="BX18" s="46">
        <v>130693</v>
      </c>
      <c r="BY18" s="46">
        <v>133952</v>
      </c>
      <c r="BZ18" s="47">
        <v>28</v>
      </c>
      <c r="CA18" s="46"/>
      <c r="CB18" s="47">
        <v>2</v>
      </c>
      <c r="CC18" s="46"/>
      <c r="CD18" s="47">
        <v>27</v>
      </c>
      <c r="CE18" s="46">
        <v>117797</v>
      </c>
      <c r="CF18" s="46">
        <v>116292</v>
      </c>
      <c r="CG18" s="46">
        <v>21401</v>
      </c>
      <c r="CH18" s="47">
        <v>31</v>
      </c>
      <c r="CI18" s="46"/>
      <c r="CJ18" s="47">
        <v>4</v>
      </c>
      <c r="CK18" s="46"/>
      <c r="CL18" s="47">
        <v>29</v>
      </c>
      <c r="CM18" s="46">
        <f>141763+7883</f>
        <v>149646</v>
      </c>
      <c r="CN18" s="46">
        <v>151151</v>
      </c>
      <c r="CO18" s="46">
        <v>246042</v>
      </c>
      <c r="CP18" s="45">
        <f>F18+N18+V18+AD18+AL18+AT18+BB18+BJ18+BR18+BZ18+CH18</f>
        <v>305</v>
      </c>
      <c r="CQ18" s="44">
        <f>G18+O18+W18+AE18+AM18+AU18+BC18+BK18+BS18+CA18+CI18</f>
        <v>0</v>
      </c>
      <c r="CR18" s="45">
        <f>H18+P18+X18+AF18+AN18+AV18+BD18+BL18+BT18+CB18+CJ18</f>
        <v>26</v>
      </c>
      <c r="CS18" s="44">
        <f>I18+Q18+Y18+AG18+AO18+AW18+BE18+BM18+BU18+CC18+CK18</f>
        <v>0</v>
      </c>
      <c r="CT18" s="45">
        <f>J18+R18+Z18+AH18+AP18+AX18+BF18+BN18+BV18+CD18+CL18</f>
        <v>279</v>
      </c>
      <c r="CU18" s="44">
        <f>K18+S18+AA18+AI18+AQ18+AY18+BG18+BO18+BW18+CE18+CM18</f>
        <v>1245529</v>
      </c>
      <c r="CV18" s="44">
        <f>L18+T18+AB18+AJ18+AR18+AZ18+BH18+BP18+BX18+CF18+CN18</f>
        <v>1245529</v>
      </c>
      <c r="CW18" s="44">
        <f>M18+U18+AC18+AK18+AS18+BA18+BI18+BQ18+BY18+CG18+CO18</f>
        <v>1245529</v>
      </c>
      <c r="CX18" s="80"/>
      <c r="CY18" s="43"/>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c r="IR18" s="80"/>
      <c r="IS18" s="80"/>
      <c r="IT18" s="80"/>
      <c r="IU18" s="80"/>
      <c r="IV18" s="80"/>
      <c r="IW18" s="80"/>
      <c r="IX18" s="80"/>
      <c r="IY18" s="80"/>
      <c r="IZ18" s="80"/>
    </row>
    <row r="19" spans="1:260" ht="50.25" customHeight="1">
      <c r="A19" s="54" t="s">
        <v>81</v>
      </c>
      <c r="B19" s="72" t="s">
        <v>80</v>
      </c>
      <c r="C19" s="46"/>
      <c r="D19" s="66"/>
      <c r="E19" s="46"/>
      <c r="F19" s="47"/>
      <c r="G19" s="46"/>
      <c r="H19" s="47"/>
      <c r="I19" s="46"/>
      <c r="J19" s="47"/>
      <c r="K19" s="46"/>
      <c r="L19" s="46"/>
      <c r="M19" s="46"/>
      <c r="N19" s="47"/>
      <c r="O19" s="46"/>
      <c r="P19" s="47"/>
      <c r="Q19" s="46"/>
      <c r="R19" s="47"/>
      <c r="S19" s="46"/>
      <c r="T19" s="46"/>
      <c r="U19" s="46"/>
      <c r="V19" s="47">
        <v>3</v>
      </c>
      <c r="W19" s="46">
        <v>246754.73</v>
      </c>
      <c r="X19" s="47">
        <v>2</v>
      </c>
      <c r="Y19" s="46">
        <v>87923.73</v>
      </c>
      <c r="Z19" s="47"/>
      <c r="AA19" s="46"/>
      <c r="AB19" s="46"/>
      <c r="AC19" s="46"/>
      <c r="AD19" s="50">
        <v>2</v>
      </c>
      <c r="AE19" s="46">
        <v>341075</v>
      </c>
      <c r="AF19" s="50">
        <v>2</v>
      </c>
      <c r="AG19" s="46">
        <v>321408</v>
      </c>
      <c r="AH19" s="50"/>
      <c r="AI19" s="46"/>
      <c r="AJ19" s="46"/>
      <c r="AK19" s="46"/>
      <c r="AL19" s="50">
        <v>2</v>
      </c>
      <c r="AM19" s="46">
        <v>2134256</v>
      </c>
      <c r="AN19" s="50">
        <v>1</v>
      </c>
      <c r="AO19" s="46">
        <v>158756</v>
      </c>
      <c r="AP19" s="50">
        <v>2</v>
      </c>
      <c r="AQ19" s="46">
        <v>2146703</v>
      </c>
      <c r="AR19" s="46">
        <v>56001.8</v>
      </c>
      <c r="AS19" s="46"/>
      <c r="AT19" s="47">
        <v>1</v>
      </c>
      <c r="AU19" s="46">
        <v>101094.8</v>
      </c>
      <c r="AV19" s="47">
        <v>1</v>
      </c>
      <c r="AW19" s="46">
        <v>101094.8</v>
      </c>
      <c r="AX19" s="47"/>
      <c r="AY19" s="46"/>
      <c r="AZ19" s="46">
        <v>89572.51</v>
      </c>
      <c r="BA19" s="46">
        <v>145574.31000000003</v>
      </c>
      <c r="BB19" s="47">
        <v>1</v>
      </c>
      <c r="BC19" s="46">
        <v>1000000</v>
      </c>
      <c r="BD19" s="47"/>
      <c r="BE19" s="46"/>
      <c r="BF19" s="47"/>
      <c r="BG19" s="46"/>
      <c r="BH19" s="46">
        <v>1967220</v>
      </c>
      <c r="BI19" s="46">
        <v>1967220</v>
      </c>
      <c r="BJ19" s="47"/>
      <c r="BK19" s="46"/>
      <c r="BL19" s="47">
        <v>1</v>
      </c>
      <c r="BM19" s="46">
        <v>1000000</v>
      </c>
      <c r="BN19" s="47"/>
      <c r="BO19" s="46"/>
      <c r="BP19" s="46"/>
      <c r="BQ19" s="46"/>
      <c r="BR19" s="47"/>
      <c r="BS19" s="46"/>
      <c r="BT19" s="47"/>
      <c r="BU19" s="46"/>
      <c r="BV19" s="47"/>
      <c r="BW19" s="46"/>
      <c r="BX19" s="46"/>
      <c r="BY19" s="46"/>
      <c r="BZ19" s="47"/>
      <c r="CA19" s="46"/>
      <c r="CB19" s="47"/>
      <c r="CC19" s="46"/>
      <c r="CD19" s="47"/>
      <c r="CE19" s="46"/>
      <c r="CF19" s="46"/>
      <c r="CG19" s="46"/>
      <c r="CH19" s="47"/>
      <c r="CI19" s="46"/>
      <c r="CJ19" s="47"/>
      <c r="CK19" s="46"/>
      <c r="CL19" s="47"/>
      <c r="CM19" s="46"/>
      <c r="CN19" s="46"/>
      <c r="CO19" s="46"/>
      <c r="CP19" s="45">
        <f>F19+N19+V19+AD19+AL19+AT19+BB19+BJ19+BR19+BZ19+CH19</f>
        <v>9</v>
      </c>
      <c r="CQ19" s="44">
        <f>G19+O19+W19+AE19+AM19+AU19+BC19+BK19+BS19+CA19+CI19</f>
        <v>3823180.53</v>
      </c>
      <c r="CR19" s="45">
        <f>H19+P19+X19+AF19+AN19+AV19+BD19+BL19+BT19+CB19+CJ19</f>
        <v>7</v>
      </c>
      <c r="CS19" s="44">
        <f>I19+Q19+Y19+AG19+AO19+AW19+BE19+BM19+BU19+CC19+CK19</f>
        <v>1669182.53</v>
      </c>
      <c r="CT19" s="45">
        <f>J19+R19+Z19+AH19+AP19+AX19+BF19+BN19+BV19+CD19+CL19</f>
        <v>2</v>
      </c>
      <c r="CU19" s="44">
        <f>K19+S19+AA19+AI19+AQ19+AY19+BG19+BO19+BW19+CE19+CM19</f>
        <v>2146703</v>
      </c>
      <c r="CV19" s="44">
        <f>L19+T19+AB19+AJ19+AR19+AZ19+BH19+BP19+BX19+CF19+CN19</f>
        <v>2112794.31</v>
      </c>
      <c r="CW19" s="44">
        <f>M19+U19+AC19+AK19+AS19+BA19+BI19+BQ19+BY19+CG19+CO19</f>
        <v>2112794.31</v>
      </c>
      <c r="CX19" s="80"/>
      <c r="CY19" s="43"/>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row>
    <row r="20" spans="1:260" ht="50.25" customHeight="1">
      <c r="A20" s="54" t="s">
        <v>79</v>
      </c>
      <c r="B20" s="72" t="s">
        <v>78</v>
      </c>
      <c r="C20" s="46"/>
      <c r="D20" s="66"/>
      <c r="E20" s="46"/>
      <c r="F20" s="47"/>
      <c r="G20" s="46"/>
      <c r="H20" s="47"/>
      <c r="I20" s="46"/>
      <c r="J20" s="47"/>
      <c r="K20" s="46"/>
      <c r="L20" s="46"/>
      <c r="M20" s="46"/>
      <c r="N20" s="47"/>
      <c r="O20" s="46"/>
      <c r="P20" s="47"/>
      <c r="Q20" s="46"/>
      <c r="R20" s="47"/>
      <c r="S20" s="46"/>
      <c r="T20" s="46"/>
      <c r="U20" s="46"/>
      <c r="V20" s="47"/>
      <c r="W20" s="46"/>
      <c r="X20" s="47"/>
      <c r="Y20" s="46"/>
      <c r="Z20" s="47"/>
      <c r="AA20" s="46"/>
      <c r="AB20" s="46"/>
      <c r="AC20" s="46"/>
      <c r="AD20" s="50">
        <v>9</v>
      </c>
      <c r="AE20" s="46">
        <v>328888</v>
      </c>
      <c r="AF20" s="50">
        <v>5</v>
      </c>
      <c r="AG20" s="46">
        <v>227784</v>
      </c>
      <c r="AH20" s="50"/>
      <c r="AI20" s="46"/>
      <c r="AJ20" s="46"/>
      <c r="AK20" s="46"/>
      <c r="AL20" s="50">
        <v>7</v>
      </c>
      <c r="AM20" s="46">
        <v>240407</v>
      </c>
      <c r="AN20" s="50">
        <v>1</v>
      </c>
      <c r="AO20" s="46">
        <v>50000</v>
      </c>
      <c r="AP20" s="50">
        <v>7</v>
      </c>
      <c r="AQ20" s="46">
        <v>157457</v>
      </c>
      <c r="AR20" s="46">
        <v>58616.959999999999</v>
      </c>
      <c r="AS20" s="46">
        <v>32699</v>
      </c>
      <c r="AT20" s="47">
        <v>17</v>
      </c>
      <c r="AU20" s="46">
        <v>625942.5199999999</v>
      </c>
      <c r="AV20" s="47">
        <v>3</v>
      </c>
      <c r="AW20" s="46">
        <v>121120.66</v>
      </c>
      <c r="AX20" s="47">
        <f>7+2</f>
        <v>9</v>
      </c>
      <c r="AY20" s="46">
        <f>205953+29360.83+23247.13</f>
        <v>258560.96000000002</v>
      </c>
      <c r="AZ20" s="46">
        <v>179554.75</v>
      </c>
      <c r="BA20" s="46">
        <v>179072.71</v>
      </c>
      <c r="BB20" s="47">
        <v>11</v>
      </c>
      <c r="BC20" s="46">
        <v>462703.23999999993</v>
      </c>
      <c r="BD20" s="47">
        <v>1</v>
      </c>
      <c r="BE20" s="46">
        <v>33360</v>
      </c>
      <c r="BF20" s="47">
        <v>5</v>
      </c>
      <c r="BG20" s="46">
        <v>216136</v>
      </c>
      <c r="BH20" s="46">
        <v>408505.83</v>
      </c>
      <c r="BI20" s="46">
        <v>434905.83</v>
      </c>
      <c r="BJ20" s="47">
        <v>8</v>
      </c>
      <c r="BK20" s="46">
        <v>323135.20999999996</v>
      </c>
      <c r="BL20" s="47">
        <v>1</v>
      </c>
      <c r="BM20" s="46">
        <v>49973</v>
      </c>
      <c r="BN20" s="47">
        <f>10+2</f>
        <v>12</v>
      </c>
      <c r="BO20" s="46">
        <f>402475+20414.34+15407.68</f>
        <v>438297.02</v>
      </c>
      <c r="BP20" s="46">
        <v>459036.49</v>
      </c>
      <c r="BQ20" s="46">
        <v>459036.48999999993</v>
      </c>
      <c r="BR20" s="47">
        <v>10</v>
      </c>
      <c r="BS20" s="46">
        <v>370335.27999999997</v>
      </c>
      <c r="BT20" s="47">
        <v>1</v>
      </c>
      <c r="BU20" s="46">
        <v>13558.88</v>
      </c>
      <c r="BV20" s="47">
        <v>13</v>
      </c>
      <c r="BW20" s="46">
        <v>518275</v>
      </c>
      <c r="BX20" s="46">
        <v>268507</v>
      </c>
      <c r="BY20" s="46">
        <v>268507</v>
      </c>
      <c r="BZ20" s="47"/>
      <c r="CA20" s="46"/>
      <c r="CB20" s="47">
        <v>4</v>
      </c>
      <c r="CC20" s="46">
        <v>173930.44</v>
      </c>
      <c r="CD20" s="47"/>
      <c r="CE20" s="46"/>
      <c r="CF20" s="46">
        <v>308147.39999999997</v>
      </c>
      <c r="CG20" s="46">
        <v>308147.39999999997</v>
      </c>
      <c r="CH20" s="47"/>
      <c r="CI20" s="46"/>
      <c r="CJ20" s="47">
        <v>4</v>
      </c>
      <c r="CK20" s="46">
        <v>140661.48000000001</v>
      </c>
      <c r="CL20" s="47"/>
      <c r="CM20" s="46"/>
      <c r="CN20" s="46">
        <v>-18430.61</v>
      </c>
      <c r="CO20" s="46">
        <v>-124597.36</v>
      </c>
      <c r="CP20" s="45">
        <f>F20+N20+V20+AD20+AL20+AT20+BB20+BJ20+BR20+BZ20+CH20</f>
        <v>62</v>
      </c>
      <c r="CQ20" s="44">
        <f>G20+O20+W20+AE20+AM20+AU20+BC20+BK20+BS20+CA20+CI20</f>
        <v>2351411.25</v>
      </c>
      <c r="CR20" s="45">
        <f>H20+P20+X20+AF20+AN20+AV20+BD20+BL20+BT20+CB20+CJ20</f>
        <v>20</v>
      </c>
      <c r="CS20" s="44">
        <f>I20+Q20+Y20+AG20+AO20+AW20+BE20+BM20+BU20+CC20+CK20</f>
        <v>810388.46</v>
      </c>
      <c r="CT20" s="45">
        <f>J20+R20+Z20+AH20+AP20+AX20+BF20+BN20+BV20+CD20+CL20</f>
        <v>46</v>
      </c>
      <c r="CU20" s="44">
        <f>K20+S20+AA20+AI20+AQ20+AY20+BG20+BO20+BW20+CE20+CM20</f>
        <v>1588725.98</v>
      </c>
      <c r="CV20" s="44">
        <f>L20+T20+AB20+AJ20+AR20+AZ20+BH20+BP20+BX20+CF20+CN20</f>
        <v>1663937.8199999998</v>
      </c>
      <c r="CW20" s="44">
        <f>M20+U20+AC20+AK20+AS20+BA20+BI20+BQ20+BY20+CG20+CO20</f>
        <v>1557771.0699999998</v>
      </c>
      <c r="CX20" s="80"/>
      <c r="CY20" s="43"/>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c r="HW20" s="80"/>
      <c r="HX20" s="80"/>
      <c r="HY20" s="80"/>
      <c r="HZ20" s="80"/>
      <c r="IA20" s="80"/>
      <c r="IB20" s="80"/>
      <c r="IC20" s="80"/>
      <c r="ID20" s="80"/>
      <c r="IE20" s="80"/>
      <c r="IF20" s="80"/>
      <c r="IG20" s="80"/>
      <c r="IH20" s="80"/>
      <c r="II20" s="80"/>
      <c r="IJ20" s="80"/>
      <c r="IK20" s="80"/>
      <c r="IL20" s="80"/>
      <c r="IM20" s="80"/>
      <c r="IN20" s="80"/>
      <c r="IO20" s="80"/>
      <c r="IP20" s="80"/>
      <c r="IQ20" s="80"/>
      <c r="IR20" s="80"/>
      <c r="IS20" s="80"/>
      <c r="IT20" s="80"/>
      <c r="IU20" s="80"/>
      <c r="IV20" s="80"/>
      <c r="IW20" s="80"/>
      <c r="IX20" s="80"/>
      <c r="IY20" s="80"/>
      <c r="IZ20" s="80"/>
    </row>
    <row r="21" spans="1:260" ht="66" customHeight="1">
      <c r="A21" s="54" t="s">
        <v>77</v>
      </c>
      <c r="B21" s="72" t="s">
        <v>76</v>
      </c>
      <c r="C21" s="46"/>
      <c r="D21" s="72"/>
      <c r="E21" s="46"/>
      <c r="F21" s="47"/>
      <c r="G21" s="46"/>
      <c r="H21" s="47"/>
      <c r="I21" s="46"/>
      <c r="J21" s="47"/>
      <c r="K21" s="46"/>
      <c r="L21" s="46"/>
      <c r="M21" s="46"/>
      <c r="N21" s="47"/>
      <c r="O21" s="46"/>
      <c r="P21" s="47"/>
      <c r="Q21" s="46"/>
      <c r="R21" s="47"/>
      <c r="S21" s="46"/>
      <c r="T21" s="46"/>
      <c r="U21" s="46"/>
      <c r="V21" s="47"/>
      <c r="W21" s="46"/>
      <c r="X21" s="47"/>
      <c r="Y21" s="46"/>
      <c r="Z21" s="47"/>
      <c r="AA21" s="46"/>
      <c r="AB21" s="46"/>
      <c r="AC21" s="46"/>
      <c r="AD21" s="50"/>
      <c r="AE21" s="46"/>
      <c r="AF21" s="50"/>
      <c r="AG21" s="46"/>
      <c r="AH21" s="50"/>
      <c r="AI21" s="46"/>
      <c r="AJ21" s="46"/>
      <c r="AK21" s="46"/>
      <c r="AL21" s="50">
        <v>2</v>
      </c>
      <c r="AM21" s="46">
        <v>2002561.04</v>
      </c>
      <c r="AN21" s="50"/>
      <c r="AO21" s="46"/>
      <c r="AP21" s="50"/>
      <c r="AQ21" s="46"/>
      <c r="AR21" s="46"/>
      <c r="AS21" s="46"/>
      <c r="AT21" s="47">
        <v>1</v>
      </c>
      <c r="AU21" s="46">
        <v>200000</v>
      </c>
      <c r="AV21" s="47">
        <v>1</v>
      </c>
      <c r="AW21" s="46">
        <v>302561.03999999998</v>
      </c>
      <c r="AX21" s="47">
        <v>1</v>
      </c>
      <c r="AY21" s="46">
        <v>1700000</v>
      </c>
      <c r="AZ21" s="46"/>
      <c r="BA21" s="46"/>
      <c r="BB21" s="47">
        <v>2</v>
      </c>
      <c r="BC21" s="46">
        <v>386475</v>
      </c>
      <c r="BD21" s="47">
        <v>1</v>
      </c>
      <c r="BE21" s="46">
        <v>200000</v>
      </c>
      <c r="BF21" s="47"/>
      <c r="BG21" s="46"/>
      <c r="BH21" s="46">
        <v>680000</v>
      </c>
      <c r="BI21" s="46"/>
      <c r="BJ21" s="47">
        <v>3</v>
      </c>
      <c r="BK21" s="46">
        <v>522211.47</v>
      </c>
      <c r="BL21" s="47">
        <v>1</v>
      </c>
      <c r="BM21" s="46">
        <v>189236</v>
      </c>
      <c r="BN21" s="47">
        <v>1</v>
      </c>
      <c r="BO21" s="46">
        <v>158338</v>
      </c>
      <c r="BP21" s="46">
        <v>23987.56</v>
      </c>
      <c r="BQ21" s="46">
        <v>23987.559999999998</v>
      </c>
      <c r="BR21" s="47">
        <v>1</v>
      </c>
      <c r="BS21" s="46">
        <v>137940</v>
      </c>
      <c r="BT21" s="47"/>
      <c r="BU21" s="46"/>
      <c r="BV21" s="47">
        <v>1</v>
      </c>
      <c r="BW21" s="46">
        <v>174636</v>
      </c>
      <c r="BX21" s="46">
        <v>281538.17</v>
      </c>
      <c r="BY21" s="46">
        <v>281538.17</v>
      </c>
      <c r="BZ21" s="47"/>
      <c r="CA21" s="46"/>
      <c r="CB21" s="47">
        <v>3</v>
      </c>
      <c r="CC21" s="46">
        <v>524415.05000000005</v>
      </c>
      <c r="CD21" s="47"/>
      <c r="CE21" s="46"/>
      <c r="CF21" s="46">
        <v>994813.33</v>
      </c>
      <c r="CG21" s="46">
        <v>1558565.2</v>
      </c>
      <c r="CH21" s="47"/>
      <c r="CI21" s="46"/>
      <c r="CJ21" s="47"/>
      <c r="CK21" s="46"/>
      <c r="CL21" s="47"/>
      <c r="CM21" s="46"/>
      <c r="CN21" s="46"/>
      <c r="CO21" s="46">
        <v>116248.13</v>
      </c>
      <c r="CP21" s="45">
        <f>F21+N21+V21+AD21+AL21+AT21+BB21+BJ21+BR21+BZ21+CH21</f>
        <v>9</v>
      </c>
      <c r="CQ21" s="44">
        <f>G21+O21+W21+AE21+AM21+AU21+BC21+BK21+BS21+CA21+CI21</f>
        <v>3249187.51</v>
      </c>
      <c r="CR21" s="45">
        <f>H21+P21+X21+AF21+AN21+AV21+BD21+BL21+BT21+CB21+CJ21</f>
        <v>6</v>
      </c>
      <c r="CS21" s="44">
        <f>I21+Q21+Y21+AG21+AO21+AW21+BE21+BM21+BU21+CC21+CK21</f>
        <v>1216212.0900000001</v>
      </c>
      <c r="CT21" s="45">
        <f>J21+R21+Z21+AH21+AP21+AX21+BF21+BN21+BV21+CD21+CL21</f>
        <v>3</v>
      </c>
      <c r="CU21" s="44">
        <f>K21+S21+AA21+AI21+AQ21+AY21+BG21+BO21+BW21+CE21+CM21</f>
        <v>2032974</v>
      </c>
      <c r="CV21" s="44">
        <f>L21+T21+AB21+AJ21+AR21+AZ21+BH21+BP21+BX21+CF21+CN21</f>
        <v>1980339.06</v>
      </c>
      <c r="CW21" s="44">
        <f>M21+U21+AC21+AK21+AS21+BA21+BI21+BQ21+BY21+CG21+CO21</f>
        <v>1980339.06</v>
      </c>
      <c r="CX21" s="80"/>
      <c r="CY21" s="43"/>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80"/>
      <c r="FE21" s="80"/>
      <c r="FF21" s="80"/>
      <c r="FG21" s="80"/>
      <c r="FH21" s="80"/>
      <c r="FI21" s="80"/>
      <c r="FJ21" s="80"/>
      <c r="FK21" s="80"/>
      <c r="FL21" s="80"/>
      <c r="FM21" s="80"/>
      <c r="FN21" s="80"/>
      <c r="FO21" s="80"/>
      <c r="FP21" s="80"/>
      <c r="FQ21" s="80"/>
      <c r="FR21" s="80"/>
      <c r="FS21" s="80"/>
      <c r="FT21" s="80"/>
      <c r="FU21" s="80"/>
      <c r="FV21" s="80"/>
      <c r="FW21" s="80"/>
      <c r="FX21" s="80"/>
      <c r="FY21" s="80"/>
      <c r="FZ21" s="80"/>
      <c r="GA21" s="80"/>
      <c r="GB21" s="80"/>
      <c r="GC21" s="80"/>
      <c r="GD21" s="80"/>
      <c r="GE21" s="80"/>
      <c r="GF21" s="80"/>
      <c r="GG21" s="80"/>
      <c r="GH21" s="80"/>
      <c r="GI21" s="80"/>
      <c r="GJ21" s="80"/>
      <c r="GK21" s="80"/>
      <c r="GL21" s="80"/>
      <c r="GM21" s="80"/>
      <c r="GN21" s="80"/>
      <c r="GO21" s="80"/>
      <c r="GP21" s="80"/>
      <c r="GQ21" s="80"/>
      <c r="GR21" s="80"/>
      <c r="GS21" s="80"/>
      <c r="GT21" s="80"/>
      <c r="GU21" s="80"/>
      <c r="GV21" s="80"/>
      <c r="GW21" s="80"/>
      <c r="GX21" s="80"/>
      <c r="GY21" s="80"/>
      <c r="GZ21" s="80"/>
      <c r="HA21" s="80"/>
      <c r="HB21" s="80"/>
      <c r="HC21" s="80"/>
      <c r="HD21" s="80"/>
      <c r="HE21" s="80"/>
      <c r="HF21" s="80"/>
      <c r="HG21" s="80"/>
      <c r="HH21" s="80"/>
      <c r="HI21" s="80"/>
      <c r="HJ21" s="80"/>
      <c r="HK21" s="80"/>
      <c r="HL21" s="80"/>
      <c r="HM21" s="80"/>
      <c r="HN21" s="80"/>
      <c r="HO21" s="80"/>
      <c r="HP21" s="80"/>
      <c r="HQ21" s="80"/>
      <c r="HR21" s="80"/>
      <c r="HS21" s="80"/>
      <c r="HT21" s="80"/>
      <c r="HU21" s="80"/>
      <c r="HV21" s="80"/>
      <c r="HW21" s="80"/>
      <c r="HX21" s="80"/>
      <c r="HY21" s="80"/>
      <c r="HZ21" s="80"/>
      <c r="IA21" s="80"/>
      <c r="IB21" s="80"/>
      <c r="IC21" s="80"/>
      <c r="ID21" s="80"/>
      <c r="IE21" s="80"/>
      <c r="IF21" s="80"/>
      <c r="IG21" s="80"/>
      <c r="IH21" s="80"/>
      <c r="II21" s="80"/>
      <c r="IJ21" s="80"/>
      <c r="IK21" s="80"/>
      <c r="IL21" s="80"/>
      <c r="IM21" s="80"/>
      <c r="IN21" s="80"/>
      <c r="IO21" s="80"/>
      <c r="IP21" s="80"/>
      <c r="IQ21" s="80"/>
      <c r="IR21" s="80"/>
      <c r="IS21" s="80"/>
      <c r="IT21" s="80"/>
      <c r="IU21" s="80"/>
      <c r="IV21" s="80"/>
      <c r="IW21" s="80"/>
      <c r="IX21" s="80"/>
      <c r="IY21" s="80"/>
      <c r="IZ21" s="80"/>
    </row>
    <row r="22" spans="1:260" ht="15.6">
      <c r="A22" s="54" t="s">
        <v>75</v>
      </c>
      <c r="B22" s="72" t="s">
        <v>74</v>
      </c>
      <c r="C22" s="46"/>
      <c r="D22" s="72"/>
      <c r="E22" s="46"/>
      <c r="F22" s="47"/>
      <c r="G22" s="46"/>
      <c r="H22" s="47"/>
      <c r="I22" s="46"/>
      <c r="J22" s="47"/>
      <c r="K22" s="46"/>
      <c r="L22" s="46"/>
      <c r="M22" s="46"/>
      <c r="N22" s="47"/>
      <c r="O22" s="46"/>
      <c r="P22" s="47"/>
      <c r="Q22" s="46"/>
      <c r="R22" s="47"/>
      <c r="S22" s="46"/>
      <c r="T22" s="46"/>
      <c r="U22" s="46"/>
      <c r="V22" s="47"/>
      <c r="W22" s="46"/>
      <c r="X22" s="47"/>
      <c r="Y22" s="46"/>
      <c r="Z22" s="47"/>
      <c r="AA22" s="46"/>
      <c r="AB22" s="46"/>
      <c r="AC22" s="46"/>
      <c r="AD22" s="50"/>
      <c r="AE22" s="46"/>
      <c r="AF22" s="50"/>
      <c r="AG22" s="46"/>
      <c r="AH22" s="50"/>
      <c r="AI22" s="46"/>
      <c r="AJ22" s="46"/>
      <c r="AK22" s="46"/>
      <c r="AL22" s="50"/>
      <c r="AM22" s="46"/>
      <c r="AN22" s="50"/>
      <c r="AO22" s="46"/>
      <c r="AP22" s="50"/>
      <c r="AQ22" s="46"/>
      <c r="AR22" s="46"/>
      <c r="AS22" s="46"/>
      <c r="AT22" s="47">
        <v>44</v>
      </c>
      <c r="AU22" s="46"/>
      <c r="AV22" s="47">
        <v>1</v>
      </c>
      <c r="AW22" s="46"/>
      <c r="AX22" s="47">
        <v>27</v>
      </c>
      <c r="AY22" s="46">
        <v>1031581</v>
      </c>
      <c r="AZ22" s="46">
        <v>914321</v>
      </c>
      <c r="BA22" s="46">
        <v>914321</v>
      </c>
      <c r="BB22" s="47">
        <v>28</v>
      </c>
      <c r="BC22" s="46"/>
      <c r="BD22" s="47">
        <v>1</v>
      </c>
      <c r="BE22" s="46"/>
      <c r="BF22" s="47">
        <f>32+3+1</f>
        <v>36</v>
      </c>
      <c r="BG22" s="46">
        <f>644607+104536+113009</f>
        <v>862152</v>
      </c>
      <c r="BH22" s="46">
        <v>979412</v>
      </c>
      <c r="BI22" s="46">
        <v>979412</v>
      </c>
      <c r="BJ22" s="47"/>
      <c r="BK22" s="46"/>
      <c r="BL22" s="47">
        <v>1</v>
      </c>
      <c r="BM22" s="46"/>
      <c r="BN22" s="47">
        <v>6</v>
      </c>
      <c r="BO22" s="46">
        <v>123942</v>
      </c>
      <c r="BP22" s="46">
        <v>123942</v>
      </c>
      <c r="BQ22" s="46">
        <v>123942</v>
      </c>
      <c r="BR22" s="47"/>
      <c r="BS22" s="46"/>
      <c r="BT22" s="47"/>
      <c r="BU22" s="46"/>
      <c r="BV22" s="47"/>
      <c r="BW22" s="46"/>
      <c r="BX22" s="46"/>
      <c r="BY22" s="46"/>
      <c r="BZ22" s="47"/>
      <c r="CA22" s="46"/>
      <c r="CB22" s="47"/>
      <c r="CC22" s="46"/>
      <c r="CD22" s="47"/>
      <c r="CE22" s="46"/>
      <c r="CF22" s="46"/>
      <c r="CG22" s="46"/>
      <c r="CH22" s="47"/>
      <c r="CI22" s="46"/>
      <c r="CJ22" s="47"/>
      <c r="CK22" s="46"/>
      <c r="CL22" s="47"/>
      <c r="CM22" s="46"/>
      <c r="CN22" s="46"/>
      <c r="CO22" s="46"/>
      <c r="CP22" s="45">
        <f>F22+N22+V22+AD22+AL22+AT22+BB22+BJ22+BR22+BZ22+CH22</f>
        <v>72</v>
      </c>
      <c r="CQ22" s="44">
        <f>G22+O22+W22+AE22+AM22+AU22+BC22+BK22+BS22+CA22+CI22</f>
        <v>0</v>
      </c>
      <c r="CR22" s="45">
        <f>H22+P22+X22+AF22+AN22+AV22+BD22+BL22+BT22+CB22+CJ22</f>
        <v>3</v>
      </c>
      <c r="CS22" s="44">
        <f>I22+Q22+Y22+AG22+AO22+AW22+BE22+BM22+BU22+CC22+CK22</f>
        <v>0</v>
      </c>
      <c r="CT22" s="45">
        <f>J22+R22+Z22+AH22+AP22+AX22+BF22+BN22+BV22+CD22+CL22</f>
        <v>69</v>
      </c>
      <c r="CU22" s="44">
        <f>K22+S22+AA22+AI22+AQ22+AY22+BG22+BO22+BW22+CE22+CM22</f>
        <v>2017675</v>
      </c>
      <c r="CV22" s="44">
        <f>L22+T22+AB22+AJ22+AR22+AZ22+BH22+BP22+BX22+CF22+CN22</f>
        <v>2017675</v>
      </c>
      <c r="CW22" s="44">
        <f>M22+U22+AC22+AK22+AS22+BA22+BI22+BQ22+BY22+CG22+CO22</f>
        <v>2017675</v>
      </c>
      <c r="CX22" s="80"/>
      <c r="CY22" s="43"/>
      <c r="CZ22" s="80"/>
      <c r="DA22" s="80"/>
      <c r="DB22" s="80"/>
      <c r="DC22" s="80"/>
      <c r="DD22" s="80"/>
      <c r="DE22" s="80"/>
      <c r="DF22" s="80"/>
      <c r="DG22" s="80"/>
      <c r="DH22" s="80"/>
      <c r="DI22" s="80"/>
      <c r="DJ22" s="80"/>
      <c r="DK22" s="80"/>
      <c r="DL22" s="80"/>
      <c r="DM22" s="80"/>
      <c r="DN22" s="80"/>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c r="FC22" s="80"/>
      <c r="FD22" s="80"/>
      <c r="FE22" s="80"/>
      <c r="FF22" s="80"/>
      <c r="FG22" s="80"/>
      <c r="FH22" s="80"/>
      <c r="FI22" s="80"/>
      <c r="FJ22" s="80"/>
      <c r="FK22" s="80"/>
      <c r="FL22" s="80"/>
      <c r="FM22" s="80"/>
      <c r="FN22" s="80"/>
      <c r="FO22" s="80"/>
      <c r="FP22" s="80"/>
      <c r="FQ22" s="80"/>
      <c r="FR22" s="80"/>
      <c r="FS22" s="80"/>
      <c r="FT22" s="80"/>
      <c r="FU22" s="80"/>
      <c r="FV22" s="80"/>
      <c r="FW22" s="80"/>
      <c r="FX22" s="80"/>
      <c r="FY22" s="80"/>
      <c r="FZ22" s="80"/>
      <c r="GA22" s="80"/>
      <c r="GB22" s="80"/>
      <c r="GC22" s="80"/>
      <c r="GD22" s="80"/>
      <c r="GE22" s="80"/>
      <c r="GF22" s="80"/>
      <c r="GG22" s="80"/>
      <c r="GH22" s="80"/>
      <c r="GI22" s="80"/>
      <c r="GJ22" s="80"/>
      <c r="GK22" s="80"/>
      <c r="GL22" s="80"/>
      <c r="GM22" s="80"/>
      <c r="GN22" s="80"/>
      <c r="GO22" s="80"/>
      <c r="GP22" s="80"/>
      <c r="GQ22" s="80"/>
      <c r="GR22" s="80"/>
      <c r="GS22" s="80"/>
      <c r="GT22" s="80"/>
      <c r="GU22" s="80"/>
      <c r="GV22" s="80"/>
      <c r="GW22" s="80"/>
      <c r="GX22" s="80"/>
      <c r="GY22" s="80"/>
      <c r="GZ22" s="80"/>
      <c r="HA22" s="80"/>
      <c r="HB22" s="80"/>
      <c r="HC22" s="80"/>
      <c r="HD22" s="80"/>
      <c r="HE22" s="80"/>
      <c r="HF22" s="80"/>
      <c r="HG22" s="80"/>
      <c r="HH22" s="80"/>
      <c r="HI22" s="80"/>
      <c r="HJ22" s="80"/>
      <c r="HK22" s="80"/>
      <c r="HL22" s="80"/>
      <c r="HM22" s="80"/>
      <c r="HN22" s="80"/>
      <c r="HO22" s="80"/>
      <c r="HP22" s="80"/>
      <c r="HQ22" s="80"/>
      <c r="HR22" s="80"/>
      <c r="HS22" s="80"/>
      <c r="HT22" s="80"/>
      <c r="HU22" s="80"/>
      <c r="HV22" s="80"/>
      <c r="HW22" s="80"/>
      <c r="HX22" s="80"/>
      <c r="HY22" s="80"/>
      <c r="HZ22" s="80"/>
      <c r="IA22" s="80"/>
      <c r="IB22" s="80"/>
      <c r="IC22" s="80"/>
      <c r="ID22" s="80"/>
      <c r="IE22" s="80"/>
      <c r="IF22" s="80"/>
      <c r="IG22" s="80"/>
      <c r="IH22" s="80"/>
      <c r="II22" s="80"/>
      <c r="IJ22" s="80"/>
      <c r="IK22" s="80"/>
      <c r="IL22" s="80"/>
      <c r="IM22" s="80"/>
      <c r="IN22" s="80"/>
      <c r="IO22" s="80"/>
      <c r="IP22" s="80"/>
      <c r="IQ22" s="80"/>
      <c r="IR22" s="80"/>
      <c r="IS22" s="80"/>
      <c r="IT22" s="80"/>
      <c r="IU22" s="80"/>
      <c r="IV22" s="80"/>
      <c r="IW22" s="80"/>
      <c r="IX22" s="80"/>
      <c r="IY22" s="80"/>
      <c r="IZ22" s="80"/>
    </row>
    <row r="23" spans="1:260" ht="15.6">
      <c r="A23" s="54" t="s">
        <v>73</v>
      </c>
      <c r="B23" s="72" t="s">
        <v>72</v>
      </c>
      <c r="C23" s="46"/>
      <c r="D23" s="72"/>
      <c r="E23" s="46"/>
      <c r="F23" s="47"/>
      <c r="G23" s="46"/>
      <c r="H23" s="47"/>
      <c r="I23" s="46"/>
      <c r="J23" s="47"/>
      <c r="K23" s="46"/>
      <c r="L23" s="46"/>
      <c r="M23" s="46"/>
      <c r="N23" s="47"/>
      <c r="O23" s="46"/>
      <c r="P23" s="47"/>
      <c r="Q23" s="46"/>
      <c r="R23" s="47"/>
      <c r="S23" s="46"/>
      <c r="T23" s="46"/>
      <c r="U23" s="46"/>
      <c r="V23" s="47"/>
      <c r="W23" s="46"/>
      <c r="X23" s="47"/>
      <c r="Y23" s="46"/>
      <c r="Z23" s="47"/>
      <c r="AA23" s="46"/>
      <c r="AB23" s="46"/>
      <c r="AC23" s="46"/>
      <c r="AD23" s="50"/>
      <c r="AE23" s="46"/>
      <c r="AF23" s="50"/>
      <c r="AG23" s="46"/>
      <c r="AH23" s="50"/>
      <c r="AI23" s="46"/>
      <c r="AJ23" s="46"/>
      <c r="AK23" s="46"/>
      <c r="AL23" s="50"/>
      <c r="AM23" s="46"/>
      <c r="AN23" s="50"/>
      <c r="AO23" s="46"/>
      <c r="AP23" s="50"/>
      <c r="AQ23" s="46"/>
      <c r="AR23" s="46"/>
      <c r="AS23" s="46"/>
      <c r="AT23" s="47">
        <v>35</v>
      </c>
      <c r="AU23" s="46"/>
      <c r="AV23" s="47"/>
      <c r="AW23" s="46"/>
      <c r="AX23" s="47"/>
      <c r="AY23" s="46"/>
      <c r="AZ23" s="46"/>
      <c r="BA23" s="46"/>
      <c r="BB23" s="47">
        <v>43</v>
      </c>
      <c r="BC23" s="46"/>
      <c r="BD23" s="47">
        <v>10</v>
      </c>
      <c r="BE23" s="46"/>
      <c r="BF23" s="47">
        <v>68</v>
      </c>
      <c r="BG23" s="46">
        <v>214052</v>
      </c>
      <c r="BH23" s="46">
        <v>214052</v>
      </c>
      <c r="BI23" s="46">
        <v>214052</v>
      </c>
      <c r="BJ23" s="47">
        <v>21</v>
      </c>
      <c r="BK23" s="46"/>
      <c r="BL23" s="47">
        <v>9</v>
      </c>
      <c r="BM23" s="46"/>
      <c r="BN23" s="47">
        <v>12</v>
      </c>
      <c r="BO23" s="46">
        <f>34921+3203</f>
        <v>38124</v>
      </c>
      <c r="BP23" s="46">
        <v>38124</v>
      </c>
      <c r="BQ23" s="46">
        <v>38124</v>
      </c>
      <c r="BR23" s="47"/>
      <c r="BS23" s="46"/>
      <c r="BT23" s="47"/>
      <c r="BU23" s="46"/>
      <c r="BV23" s="47"/>
      <c r="BW23" s="46"/>
      <c r="BX23" s="46"/>
      <c r="BY23" s="46"/>
      <c r="BZ23" s="47"/>
      <c r="CA23" s="46"/>
      <c r="CB23" s="47"/>
      <c r="CC23" s="46"/>
      <c r="CD23" s="47"/>
      <c r="CE23" s="46"/>
      <c r="CF23" s="46"/>
      <c r="CG23" s="46"/>
      <c r="CH23" s="47"/>
      <c r="CI23" s="46"/>
      <c r="CJ23" s="47"/>
      <c r="CK23" s="46"/>
      <c r="CL23" s="47"/>
      <c r="CM23" s="46"/>
      <c r="CN23" s="46"/>
      <c r="CO23" s="46"/>
      <c r="CP23" s="45">
        <f>F23+N23+V23+AD23+AL23+AT23+BB23+BJ23+BR23+BZ23+CH23</f>
        <v>99</v>
      </c>
      <c r="CQ23" s="44">
        <f>G23+O23+W23+AE23+AM23+AU23+BC23+BK23+BS23+CA23+CI23</f>
        <v>0</v>
      </c>
      <c r="CR23" s="45">
        <f>H23+P23+X23+AF23+AN23+AV23+BD23+BL23+BT23+CB23+CJ23</f>
        <v>19</v>
      </c>
      <c r="CS23" s="44">
        <f>I23+Q23+Y23+AG23+AO23+AW23+BE23+BM23+BU23+CC23+CK23</f>
        <v>0</v>
      </c>
      <c r="CT23" s="45">
        <f>J23+R23+Z23+AH23+AP23+AX23+BF23+BN23+BV23+CD23+CL23</f>
        <v>80</v>
      </c>
      <c r="CU23" s="44">
        <f>K23+S23+AA23+AI23+AQ23+AY23+BG23+BO23+BW23+CE23+CM23</f>
        <v>252176</v>
      </c>
      <c r="CV23" s="44">
        <f>L23+T23+AB23+AJ23+AR23+AZ23+BH23+BP23+BX23+CF23+CN23</f>
        <v>252176</v>
      </c>
      <c r="CW23" s="44">
        <f>M23+U23+AC23+AK23+AS23+BA23+BI23+BQ23+BY23+CG23+CO23</f>
        <v>252176</v>
      </c>
      <c r="CX23" s="80"/>
      <c r="CY23" s="43"/>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P23" s="80"/>
      <c r="HQ23" s="80"/>
      <c r="HR23" s="80"/>
      <c r="HS23" s="80"/>
      <c r="HT23" s="80"/>
      <c r="HU23" s="80"/>
      <c r="HV23" s="80"/>
      <c r="HW23" s="80"/>
      <c r="HX23" s="80"/>
      <c r="HY23" s="80"/>
      <c r="HZ23" s="80"/>
      <c r="IA23" s="80"/>
      <c r="IB23" s="80"/>
      <c r="IC23" s="80"/>
      <c r="ID23" s="80"/>
      <c r="IE23" s="80"/>
      <c r="IF23" s="80"/>
      <c r="IG23" s="80"/>
      <c r="IH23" s="80"/>
      <c r="II23" s="80"/>
      <c r="IJ23" s="80"/>
      <c r="IK23" s="80"/>
      <c r="IL23" s="80"/>
      <c r="IM23" s="80"/>
      <c r="IN23" s="80"/>
      <c r="IO23" s="80"/>
      <c r="IP23" s="80"/>
      <c r="IQ23" s="80"/>
      <c r="IR23" s="80"/>
      <c r="IS23" s="80"/>
      <c r="IT23" s="80"/>
      <c r="IU23" s="80"/>
      <c r="IV23" s="80"/>
      <c r="IW23" s="80"/>
      <c r="IX23" s="80"/>
      <c r="IY23" s="80"/>
      <c r="IZ23" s="80"/>
    </row>
    <row r="24" spans="1:260" ht="31.2">
      <c r="A24" s="54" t="s">
        <v>71</v>
      </c>
      <c r="B24" s="72" t="s">
        <v>70</v>
      </c>
      <c r="C24" s="46"/>
      <c r="D24" s="72"/>
      <c r="E24" s="46"/>
      <c r="F24" s="47"/>
      <c r="G24" s="46"/>
      <c r="H24" s="47"/>
      <c r="I24" s="46"/>
      <c r="J24" s="47"/>
      <c r="K24" s="46"/>
      <c r="L24" s="46"/>
      <c r="M24" s="46"/>
      <c r="N24" s="47"/>
      <c r="O24" s="46"/>
      <c r="P24" s="47"/>
      <c r="Q24" s="46"/>
      <c r="R24" s="47"/>
      <c r="S24" s="46"/>
      <c r="T24" s="46"/>
      <c r="U24" s="46"/>
      <c r="V24" s="47"/>
      <c r="W24" s="46"/>
      <c r="X24" s="47"/>
      <c r="Y24" s="46"/>
      <c r="Z24" s="47"/>
      <c r="AA24" s="46"/>
      <c r="AB24" s="46"/>
      <c r="AC24" s="46"/>
      <c r="AD24" s="50"/>
      <c r="AE24" s="46"/>
      <c r="AF24" s="50"/>
      <c r="AG24" s="46"/>
      <c r="AH24" s="50"/>
      <c r="AI24" s="46"/>
      <c r="AJ24" s="46"/>
      <c r="AK24" s="46"/>
      <c r="AL24" s="50"/>
      <c r="AM24" s="46"/>
      <c r="AN24" s="50"/>
      <c r="AO24" s="46"/>
      <c r="AP24" s="50"/>
      <c r="AQ24" s="46"/>
      <c r="AR24" s="46"/>
      <c r="AS24" s="46"/>
      <c r="AT24" s="47"/>
      <c r="AU24" s="46"/>
      <c r="AV24" s="47"/>
      <c r="AW24" s="46"/>
      <c r="AX24" s="47"/>
      <c r="AY24" s="46"/>
      <c r="AZ24" s="46"/>
      <c r="BA24" s="46"/>
      <c r="BB24" s="47">
        <f>2+20</f>
        <v>22</v>
      </c>
      <c r="BC24" s="46"/>
      <c r="BD24" s="47"/>
      <c r="BE24" s="46"/>
      <c r="BF24" s="47"/>
      <c r="BG24" s="46"/>
      <c r="BH24" s="46"/>
      <c r="BI24" s="46"/>
      <c r="BJ24" s="47">
        <v>8</v>
      </c>
      <c r="BK24" s="46"/>
      <c r="BL24" s="47">
        <f>5+2</f>
        <v>7</v>
      </c>
      <c r="BM24" s="46"/>
      <c r="BN24" s="47">
        <f>17+6</f>
        <v>23</v>
      </c>
      <c r="BO24" s="46">
        <f>104435+46502</f>
        <v>150937</v>
      </c>
      <c r="BP24" s="46">
        <v>150937</v>
      </c>
      <c r="BQ24" s="46">
        <v>150937</v>
      </c>
      <c r="BR24" s="47"/>
      <c r="BS24" s="46"/>
      <c r="BT24" s="47"/>
      <c r="BU24" s="46"/>
      <c r="BV24" s="47"/>
      <c r="BW24" s="46"/>
      <c r="BX24" s="46"/>
      <c r="BY24" s="46"/>
      <c r="BZ24" s="47"/>
      <c r="CA24" s="46"/>
      <c r="CB24" s="47"/>
      <c r="CC24" s="46"/>
      <c r="CD24" s="47"/>
      <c r="CE24" s="46"/>
      <c r="CF24" s="46"/>
      <c r="CG24" s="46"/>
      <c r="CH24" s="47"/>
      <c r="CI24" s="46"/>
      <c r="CJ24" s="47"/>
      <c r="CK24" s="46"/>
      <c r="CL24" s="47"/>
      <c r="CM24" s="46"/>
      <c r="CN24" s="46"/>
      <c r="CO24" s="46"/>
      <c r="CP24" s="45">
        <f>F24+N24+V24+AD24+AL24+AT24+BB24+BJ24+BR24+BZ24+CH24</f>
        <v>30</v>
      </c>
      <c r="CQ24" s="44">
        <f>G24+O24+W24+AE24+AM24+AU24+BC24+BK24+BS24+CA24+CI24</f>
        <v>0</v>
      </c>
      <c r="CR24" s="45">
        <f>H24+P24+X24+AF24+AN24+AV24+BD24+BL24+BT24+CB24+CJ24</f>
        <v>7</v>
      </c>
      <c r="CS24" s="44">
        <f>I24+Q24+Y24+AG24+AO24+AW24+BE24+BM24+BU24+CC24+CK24</f>
        <v>0</v>
      </c>
      <c r="CT24" s="45">
        <f>J24+R24+Z24+AH24+AP24+AX24+BF24+BN24+BV24+CD24+CL24</f>
        <v>23</v>
      </c>
      <c r="CU24" s="44">
        <f>K24+S24+AA24+AI24+AQ24+AY24+BG24+BO24+BW24+CE24+CM24</f>
        <v>150937</v>
      </c>
      <c r="CV24" s="44">
        <f>L24+T24+AB24+AJ24+AR24+AZ24+BH24+BP24+BX24+CF24+CN24</f>
        <v>150937</v>
      </c>
      <c r="CW24" s="44">
        <f>M24+U24+AC24+AK24+AS24+BA24+BI24+BQ24+BY24+CG24+CO24</f>
        <v>150937</v>
      </c>
      <c r="CX24" s="80"/>
      <c r="CY24" s="43"/>
      <c r="DA24" s="80"/>
      <c r="DB24" s="80"/>
      <c r="DC24" s="80"/>
      <c r="DD24" s="80"/>
      <c r="DE24" s="80"/>
      <c r="DF24" s="80"/>
      <c r="DG24" s="80"/>
      <c r="DH24" s="80"/>
      <c r="DI24" s="80"/>
      <c r="DJ24" s="80"/>
      <c r="DK24" s="80"/>
      <c r="DL24" s="80"/>
      <c r="DM24" s="80"/>
      <c r="DN24" s="80"/>
      <c r="DO24" s="80"/>
      <c r="DP24" s="80"/>
      <c r="DQ24" s="80"/>
      <c r="DR24" s="80"/>
      <c r="DS24" s="80"/>
      <c r="DT24" s="80"/>
      <c r="DU24" s="80"/>
      <c r="DV24" s="80"/>
      <c r="DW24" s="80"/>
      <c r="DX24" s="80"/>
      <c r="DY24" s="80"/>
      <c r="DZ24" s="80"/>
      <c r="EA24" s="80"/>
      <c r="EB24" s="80"/>
      <c r="EC24" s="80"/>
      <c r="ED24" s="80"/>
      <c r="EE24" s="80"/>
      <c r="EF24" s="80"/>
      <c r="EG24" s="80"/>
      <c r="EH24" s="80"/>
      <c r="EI24" s="80"/>
      <c r="EJ24" s="80"/>
      <c r="EK24" s="80"/>
      <c r="EL24" s="80"/>
      <c r="EM24" s="80"/>
      <c r="EN24" s="80"/>
      <c r="EO24" s="80"/>
      <c r="EP24" s="80"/>
      <c r="EQ24" s="80"/>
      <c r="ER24" s="80"/>
      <c r="ES24" s="80"/>
      <c r="ET24" s="80"/>
      <c r="EU24" s="80"/>
      <c r="EV24" s="80"/>
      <c r="EW24" s="80"/>
      <c r="EX24" s="80"/>
      <c r="EY24" s="80"/>
      <c r="EZ24" s="80"/>
      <c r="FA24" s="80"/>
      <c r="FB24" s="80"/>
      <c r="FC24" s="80"/>
      <c r="FD24" s="80"/>
      <c r="FE24" s="80"/>
      <c r="FF24" s="80"/>
      <c r="FG24" s="80"/>
      <c r="FH24" s="80"/>
      <c r="FI24" s="80"/>
      <c r="FJ24" s="80"/>
      <c r="FK24" s="80"/>
      <c r="FL24" s="80"/>
      <c r="FM24" s="80"/>
      <c r="FN24" s="80"/>
      <c r="FO24" s="80"/>
      <c r="FP24" s="80"/>
      <c r="FQ24" s="80"/>
      <c r="FR24" s="80"/>
      <c r="FS24" s="80"/>
      <c r="FT24" s="80"/>
      <c r="FU24" s="80"/>
      <c r="FV24" s="80"/>
      <c r="FW24" s="80"/>
      <c r="FX24" s="80"/>
      <c r="FY24" s="80"/>
      <c r="FZ24" s="80"/>
      <c r="GA24" s="80"/>
      <c r="GB24" s="80"/>
      <c r="GC24" s="80"/>
      <c r="GD24" s="80"/>
      <c r="GE24" s="80"/>
      <c r="GF24" s="80"/>
      <c r="GG24" s="80"/>
      <c r="GH24" s="80"/>
      <c r="GI24" s="80"/>
      <c r="GJ24" s="80"/>
      <c r="GK24" s="80"/>
      <c r="GL24" s="80"/>
      <c r="GM24" s="80"/>
      <c r="GN24" s="80"/>
      <c r="GO24" s="80"/>
      <c r="GP24" s="80"/>
      <c r="GQ24" s="80"/>
      <c r="GR24" s="80"/>
      <c r="GS24" s="80"/>
      <c r="GT24" s="80"/>
      <c r="GU24" s="80"/>
      <c r="GV24" s="80"/>
      <c r="GW24" s="80"/>
      <c r="GX24" s="80"/>
      <c r="GY24" s="80"/>
      <c r="GZ24" s="80"/>
      <c r="HA24" s="80"/>
      <c r="HB24" s="80"/>
      <c r="HC24" s="80"/>
      <c r="HD24" s="80"/>
      <c r="HE24" s="80"/>
      <c r="HF24" s="80"/>
      <c r="HG24" s="80"/>
      <c r="HH24" s="80"/>
      <c r="HI24" s="80"/>
      <c r="HJ24" s="80"/>
      <c r="HK24" s="80"/>
      <c r="HL24" s="80"/>
      <c r="HM24" s="80"/>
      <c r="HN24" s="80"/>
      <c r="HO24" s="80"/>
      <c r="HP24" s="80"/>
      <c r="HQ24" s="80"/>
      <c r="HR24" s="80"/>
      <c r="HS24" s="80"/>
      <c r="HT24" s="80"/>
      <c r="HU24" s="80"/>
      <c r="HV24" s="80"/>
      <c r="HW24" s="80"/>
      <c r="HX24" s="80"/>
      <c r="HY24" s="80"/>
      <c r="HZ24" s="80"/>
      <c r="IA24" s="80"/>
      <c r="IB24" s="80"/>
      <c r="IC24" s="80"/>
      <c r="ID24" s="80"/>
      <c r="IE24" s="80"/>
      <c r="IF24" s="80"/>
      <c r="IG24" s="80"/>
      <c r="IH24" s="80"/>
      <c r="II24" s="80"/>
      <c r="IJ24" s="80"/>
      <c r="IK24" s="80"/>
      <c r="IL24" s="80"/>
      <c r="IM24" s="80"/>
      <c r="IN24" s="80"/>
      <c r="IO24" s="80"/>
      <c r="IP24" s="80"/>
      <c r="IQ24" s="80"/>
      <c r="IR24" s="80"/>
      <c r="IS24" s="80"/>
      <c r="IT24" s="80"/>
      <c r="IU24" s="80"/>
      <c r="IV24" s="80"/>
      <c r="IW24" s="80"/>
      <c r="IX24" s="80"/>
      <c r="IY24" s="80"/>
      <c r="IZ24" s="80"/>
    </row>
    <row r="25" spans="1:260" s="55" customFormat="1" ht="46.8">
      <c r="A25" s="64" t="s">
        <v>69</v>
      </c>
      <c r="B25" s="68" t="s">
        <v>68</v>
      </c>
      <c r="C25" s="59"/>
      <c r="D25" s="62"/>
      <c r="E25" s="59"/>
      <c r="F25" s="60">
        <f>+F26+F27+F28</f>
        <v>0</v>
      </c>
      <c r="G25" s="59">
        <f>+G26+G27+G28</f>
        <v>0</v>
      </c>
      <c r="H25" s="60">
        <f>+H26+H27+H28</f>
        <v>0</v>
      </c>
      <c r="I25" s="59">
        <f>+I26+I27+I28</f>
        <v>0</v>
      </c>
      <c r="J25" s="60">
        <f>+J26+J27+J28</f>
        <v>0</v>
      </c>
      <c r="K25" s="59">
        <f>+K26+K27+K28</f>
        <v>0</v>
      </c>
      <c r="L25" s="59">
        <f>+L26+L27+L28</f>
        <v>0</v>
      </c>
      <c r="M25" s="59">
        <f>M26+M27+M28</f>
        <v>0</v>
      </c>
      <c r="N25" s="60">
        <f>+N26+N27+N28</f>
        <v>0</v>
      </c>
      <c r="O25" s="59">
        <f>+O26+O27+O28</f>
        <v>0</v>
      </c>
      <c r="P25" s="60">
        <f>+P26+P27+P28</f>
        <v>0</v>
      </c>
      <c r="Q25" s="59">
        <f>+Q26+Q27+Q28</f>
        <v>0</v>
      </c>
      <c r="R25" s="60">
        <f>+R26+R27+R28</f>
        <v>0</v>
      </c>
      <c r="S25" s="59">
        <f>+S26+S27+S28</f>
        <v>0</v>
      </c>
      <c r="T25" s="59">
        <f>+T26+T27+T28</f>
        <v>0</v>
      </c>
      <c r="U25" s="59">
        <f>U26+U27+U28</f>
        <v>0</v>
      </c>
      <c r="V25" s="60">
        <f>+V26+V27+V28</f>
        <v>0</v>
      </c>
      <c r="W25" s="59">
        <f>+W26+W27+W28</f>
        <v>0</v>
      </c>
      <c r="X25" s="60">
        <f>+X26+X27+X28</f>
        <v>0</v>
      </c>
      <c r="Y25" s="59">
        <f>+Y26+Y27+Y28</f>
        <v>0</v>
      </c>
      <c r="Z25" s="60">
        <f>+Z26+Z27+Z28</f>
        <v>0</v>
      </c>
      <c r="AA25" s="59">
        <f>+AA26+AA27+AA28</f>
        <v>0</v>
      </c>
      <c r="AB25" s="59">
        <f>+AB26+AB27+AB28</f>
        <v>0</v>
      </c>
      <c r="AC25" s="59">
        <f>AC26+AC27+AC28</f>
        <v>0</v>
      </c>
      <c r="AD25" s="61">
        <f>+AD26+AD27+AD28</f>
        <v>7</v>
      </c>
      <c r="AE25" s="59">
        <f>+AE26+AE27+AE28</f>
        <v>396189.25</v>
      </c>
      <c r="AF25" s="61">
        <f>+AF26+AF27+AF28</f>
        <v>0</v>
      </c>
      <c r="AG25" s="59">
        <f>+AG26+AG27+AG28</f>
        <v>0</v>
      </c>
      <c r="AH25" s="61">
        <f>+AH26+AH27+AH28</f>
        <v>0</v>
      </c>
      <c r="AI25" s="59">
        <f>+AI26+AI27+AI28</f>
        <v>0</v>
      </c>
      <c r="AJ25" s="59">
        <f>+AJ26+AJ27+AJ28</f>
        <v>0</v>
      </c>
      <c r="AK25" s="59">
        <f>AK26+AK27+AK28</f>
        <v>0</v>
      </c>
      <c r="AL25" s="61">
        <f>+AL26+AL27+AL28</f>
        <v>4</v>
      </c>
      <c r="AM25" s="59">
        <f>+AM26+AM27+AM28</f>
        <v>237234</v>
      </c>
      <c r="AN25" s="61">
        <f>+AN26+AN27+AN28</f>
        <v>6</v>
      </c>
      <c r="AO25" s="59">
        <f>+AO26+AO27+AO28</f>
        <v>392735.25</v>
      </c>
      <c r="AP25" s="61">
        <f>+AP26+AP27+AP28</f>
        <v>1</v>
      </c>
      <c r="AQ25" s="59">
        <f>+AQ26+AQ27+AQ28</f>
        <v>66527.820000000007</v>
      </c>
      <c r="AR25" s="59">
        <f>+AR26+AR27+AR28</f>
        <v>19975</v>
      </c>
      <c r="AS25" s="59">
        <f>AS26+AS27+AS28</f>
        <v>0</v>
      </c>
      <c r="AT25" s="60">
        <f>AT26+AT27+AT28</f>
        <v>5</v>
      </c>
      <c r="AU25" s="59">
        <f>AU26+AU27+AU28</f>
        <v>294317</v>
      </c>
      <c r="AV25" s="60">
        <f>AV26+AV27+AV28</f>
        <v>3</v>
      </c>
      <c r="AW25" s="59">
        <f>AW26+AW27+AW28</f>
        <v>134133</v>
      </c>
      <c r="AX25" s="60">
        <f>AX26+AX27+AX28</f>
        <v>4</v>
      </c>
      <c r="AY25" s="59">
        <f>AY26+AY27+AY28</f>
        <v>213018</v>
      </c>
      <c r="AZ25" s="59">
        <f>AZ26+AZ27+AZ28</f>
        <v>94868.4</v>
      </c>
      <c r="BA25" s="59">
        <f>BA26+BA27+BA28</f>
        <v>31535.4</v>
      </c>
      <c r="BB25" s="60">
        <f>BB26+BB27+BB28</f>
        <v>3</v>
      </c>
      <c r="BC25" s="59">
        <f>BC26+BC27+BC28</f>
        <v>77002</v>
      </c>
      <c r="BD25" s="60">
        <f>BD26+BD27+BD28</f>
        <v>0</v>
      </c>
      <c r="BE25" s="59">
        <f>BE26+BE27+BE28</f>
        <v>0</v>
      </c>
      <c r="BF25" s="60">
        <f>BF26+BF27+BF28</f>
        <v>2</v>
      </c>
      <c r="BG25" s="59">
        <f>BG26+BG27+BG28</f>
        <v>118506</v>
      </c>
      <c r="BH25" s="59">
        <f>BH26+BH27+BH28</f>
        <v>166012</v>
      </c>
      <c r="BI25" s="59">
        <f>BI26+BI27+BI28</f>
        <v>118128</v>
      </c>
      <c r="BJ25" s="60">
        <f>BJ26+BJ27+BJ28</f>
        <v>3</v>
      </c>
      <c r="BK25" s="59">
        <f>BK26+BK27+BK28</f>
        <v>139152</v>
      </c>
      <c r="BL25" s="60">
        <f>BL26+BL27+BL28</f>
        <v>0</v>
      </c>
      <c r="BM25" s="59">
        <f>BM26+BM27+BM28</f>
        <v>0</v>
      </c>
      <c r="BN25" s="60">
        <f>BN26+BN27+BN28</f>
        <v>2</v>
      </c>
      <c r="BO25" s="59">
        <f>BO26+BO27+BO28</f>
        <v>7001</v>
      </c>
      <c r="BP25" s="59">
        <f>BP26+BP27+BP28</f>
        <v>75679</v>
      </c>
      <c r="BQ25" s="59">
        <f>BQ26+BQ27+BQ28</f>
        <v>172963</v>
      </c>
      <c r="BR25" s="60">
        <f>BR26+BR27+BR28</f>
        <v>0</v>
      </c>
      <c r="BS25" s="59">
        <f>BS26+BS27+BS28</f>
        <v>0</v>
      </c>
      <c r="BT25" s="60">
        <f>BT26+BT27+BT28</f>
        <v>1</v>
      </c>
      <c r="BU25" s="59">
        <f>BU26+BU27+BU28</f>
        <v>70000</v>
      </c>
      <c r="BV25" s="60">
        <f>BV26+BV27+BV28</f>
        <v>3</v>
      </c>
      <c r="BW25" s="59">
        <f>BW26+BW27+BW28</f>
        <v>139152</v>
      </c>
      <c r="BX25" s="59">
        <f>BX26+BX27+BX28</f>
        <v>102176.23</v>
      </c>
      <c r="BY25" s="59">
        <f>BY26+BY27+BY28</f>
        <v>61179.23</v>
      </c>
      <c r="BZ25" s="60">
        <f>BZ26+BZ27+BZ28</f>
        <v>0</v>
      </c>
      <c r="CA25" s="59">
        <f>CA26+CA27+CA28</f>
        <v>0</v>
      </c>
      <c r="CB25" s="60">
        <f>CB26+CB27+CB28</f>
        <v>0</v>
      </c>
      <c r="CC25" s="59">
        <f>CC26+CC27+CC28</f>
        <v>0</v>
      </c>
      <c r="CD25" s="60">
        <f>CD26+CD27+CD28</f>
        <v>0</v>
      </c>
      <c r="CE25" s="59">
        <f>CE26+CE27+CE28</f>
        <v>0</v>
      </c>
      <c r="CF25" s="59">
        <f>CF26+CF27+CF28</f>
        <v>54872.6</v>
      </c>
      <c r="CG25" s="59">
        <f>CG26+CG27+CG28</f>
        <v>91386.599999999991</v>
      </c>
      <c r="CH25" s="60">
        <f>CH26+CH27+CH28</f>
        <v>0</v>
      </c>
      <c r="CI25" s="59">
        <f>CI26+CI27+CI28</f>
        <v>0</v>
      </c>
      <c r="CJ25" s="60">
        <f>CJ26+CJ27+CJ28</f>
        <v>0</v>
      </c>
      <c r="CK25" s="59">
        <f>CK26+CK27+CK28</f>
        <v>0</v>
      </c>
      <c r="CL25" s="60">
        <f>CL26+CL27+CL28</f>
        <v>0</v>
      </c>
      <c r="CM25" s="59">
        <f>CM26+CM27+CM28</f>
        <v>0</v>
      </c>
      <c r="CN25" s="59">
        <f>CN26+CN27+CN28</f>
        <v>0</v>
      </c>
      <c r="CO25" s="59">
        <f>CO26+CO27+CO28</f>
        <v>38391</v>
      </c>
      <c r="CP25" s="58">
        <f>+CP26+CP27+CP28</f>
        <v>22</v>
      </c>
      <c r="CQ25" s="56">
        <f>+CQ26+CQ27+CQ28</f>
        <v>1143894.25</v>
      </c>
      <c r="CR25" s="57">
        <f>+CR26+CR27+CR28</f>
        <v>10</v>
      </c>
      <c r="CS25" s="56">
        <f>+CS26+CS27+CS28</f>
        <v>596868.25</v>
      </c>
      <c r="CT25" s="57">
        <f>+CT26+CT27+CT28</f>
        <v>12</v>
      </c>
      <c r="CU25" s="56">
        <f>+CU26+CU27+CU28</f>
        <v>544204.82000000007</v>
      </c>
      <c r="CV25" s="56">
        <f>+CV26+CV27+CV28</f>
        <v>513583.23</v>
      </c>
      <c r="CW25" s="56">
        <f>CW26+CW27+CW28</f>
        <v>513583.23</v>
      </c>
      <c r="CX25" s="81"/>
      <c r="CY25" s="81"/>
      <c r="CZ25" s="81"/>
      <c r="DA25" s="81"/>
      <c r="DB25" s="81"/>
      <c r="DC25" s="81"/>
      <c r="DD25" s="81"/>
      <c r="DE25" s="81"/>
      <c r="DF25" s="81"/>
      <c r="DG25" s="81"/>
      <c r="DH25" s="81"/>
      <c r="DI25" s="81"/>
      <c r="DJ25" s="81"/>
      <c r="DK25" s="81"/>
      <c r="DL25" s="81"/>
      <c r="DM25" s="81"/>
      <c r="DN25" s="81"/>
      <c r="DO25" s="81"/>
      <c r="DP25" s="81"/>
      <c r="DQ25" s="81"/>
      <c r="DR25" s="81"/>
      <c r="DS25" s="81"/>
      <c r="DT25" s="81"/>
      <c r="DU25" s="81"/>
      <c r="DV25" s="81"/>
      <c r="DW25" s="81"/>
      <c r="DX25" s="81"/>
      <c r="DY25" s="81"/>
      <c r="DZ25" s="81"/>
      <c r="EA25" s="81"/>
      <c r="EB25" s="81"/>
      <c r="EC25" s="81"/>
      <c r="ED25" s="81"/>
      <c r="EE25" s="81"/>
      <c r="EF25" s="81"/>
      <c r="EG25" s="81"/>
      <c r="EH25" s="81"/>
      <c r="EI25" s="81"/>
      <c r="EJ25" s="81"/>
      <c r="EK25" s="81"/>
      <c r="EL25" s="81"/>
      <c r="EM25" s="81"/>
      <c r="EN25" s="81"/>
      <c r="EO25" s="81"/>
      <c r="EP25" s="81"/>
      <c r="EQ25" s="81"/>
      <c r="ER25" s="81"/>
      <c r="ES25" s="81"/>
      <c r="ET25" s="81"/>
      <c r="EU25" s="81"/>
      <c r="EV25" s="81"/>
      <c r="EW25" s="81"/>
      <c r="EX25" s="81"/>
      <c r="EY25" s="81"/>
      <c r="EZ25" s="81"/>
      <c r="FA25" s="81"/>
      <c r="FB25" s="81"/>
      <c r="FC25" s="81"/>
      <c r="FD25" s="81"/>
      <c r="FE25" s="81"/>
      <c r="FF25" s="81"/>
      <c r="FG25" s="81"/>
      <c r="FH25" s="81"/>
      <c r="FI25" s="81"/>
      <c r="FJ25" s="81"/>
      <c r="FK25" s="81"/>
      <c r="FL25" s="81"/>
      <c r="FM25" s="81"/>
      <c r="FN25" s="81"/>
      <c r="FO25" s="81"/>
      <c r="FP25" s="81"/>
      <c r="FQ25" s="81"/>
      <c r="FR25" s="81"/>
      <c r="FS25" s="81"/>
      <c r="FT25" s="81"/>
      <c r="FU25" s="81"/>
      <c r="FV25" s="81"/>
      <c r="FW25" s="81"/>
      <c r="FX25" s="81"/>
      <c r="FY25" s="81"/>
      <c r="FZ25" s="81"/>
      <c r="GA25" s="81"/>
      <c r="GB25" s="81"/>
      <c r="GC25" s="81"/>
      <c r="GD25" s="81"/>
      <c r="GE25" s="81"/>
      <c r="GF25" s="81"/>
      <c r="GG25" s="81"/>
      <c r="GH25" s="81"/>
      <c r="GI25" s="81"/>
      <c r="GJ25" s="81"/>
      <c r="GK25" s="81"/>
      <c r="GL25" s="81"/>
      <c r="GM25" s="81"/>
      <c r="GN25" s="81"/>
      <c r="GO25" s="81"/>
      <c r="GP25" s="81"/>
      <c r="GQ25" s="81"/>
      <c r="GR25" s="81"/>
      <c r="GS25" s="81"/>
      <c r="GT25" s="81"/>
      <c r="GU25" s="81"/>
      <c r="GV25" s="81"/>
      <c r="GW25" s="81"/>
      <c r="GX25" s="81"/>
      <c r="GY25" s="81"/>
      <c r="GZ25" s="81"/>
      <c r="HA25" s="81"/>
      <c r="HB25" s="81"/>
      <c r="HC25" s="81"/>
      <c r="HD25" s="81"/>
      <c r="HE25" s="81"/>
      <c r="HF25" s="81"/>
      <c r="HG25" s="81"/>
      <c r="HH25" s="81"/>
      <c r="HI25" s="81"/>
      <c r="HJ25" s="81"/>
      <c r="HK25" s="81"/>
      <c r="HL25" s="81"/>
      <c r="HM25" s="81"/>
      <c r="HN25" s="81"/>
      <c r="HO25" s="81"/>
      <c r="HP25" s="81"/>
      <c r="HQ25" s="81"/>
      <c r="HR25" s="81"/>
      <c r="HS25" s="81"/>
      <c r="HT25" s="81"/>
      <c r="HU25" s="81"/>
      <c r="HV25" s="81"/>
      <c r="HW25" s="81"/>
      <c r="HX25" s="81"/>
      <c r="HY25" s="81"/>
      <c r="HZ25" s="81"/>
      <c r="IA25" s="81"/>
      <c r="IB25" s="81"/>
      <c r="IC25" s="81"/>
      <c r="ID25" s="81"/>
      <c r="IE25" s="81"/>
      <c r="IF25" s="81"/>
      <c r="IG25" s="81"/>
      <c r="IH25" s="81"/>
      <c r="II25" s="81"/>
      <c r="IJ25" s="81"/>
      <c r="IK25" s="81"/>
      <c r="IL25" s="81"/>
      <c r="IM25" s="81"/>
      <c r="IN25" s="81"/>
      <c r="IO25" s="81"/>
      <c r="IP25" s="81"/>
      <c r="IQ25" s="81"/>
      <c r="IR25" s="81"/>
      <c r="IS25" s="81"/>
      <c r="IT25" s="81"/>
      <c r="IU25" s="81"/>
      <c r="IV25" s="81"/>
      <c r="IW25" s="81"/>
      <c r="IX25" s="81"/>
      <c r="IY25" s="81"/>
      <c r="IZ25" s="81"/>
    </row>
    <row r="26" spans="1:260" ht="15.6">
      <c r="A26" s="54" t="s">
        <v>67</v>
      </c>
      <c r="B26" s="72" t="s">
        <v>66</v>
      </c>
      <c r="C26" s="46"/>
      <c r="D26" s="66"/>
      <c r="E26" s="46"/>
      <c r="F26" s="47"/>
      <c r="G26" s="46"/>
      <c r="H26" s="47"/>
      <c r="I26" s="46"/>
      <c r="J26" s="47"/>
      <c r="K26" s="46"/>
      <c r="L26" s="46"/>
      <c r="M26" s="46"/>
      <c r="N26" s="47"/>
      <c r="O26" s="46"/>
      <c r="P26" s="47"/>
      <c r="Q26" s="46"/>
      <c r="R26" s="47"/>
      <c r="S26" s="46"/>
      <c r="T26" s="46"/>
      <c r="U26" s="46"/>
      <c r="V26" s="47"/>
      <c r="W26" s="46"/>
      <c r="X26" s="47"/>
      <c r="Y26" s="46"/>
      <c r="Z26" s="47"/>
      <c r="AA26" s="46"/>
      <c r="AB26" s="46"/>
      <c r="AC26" s="46"/>
      <c r="AD26" s="47">
        <v>6</v>
      </c>
      <c r="AE26" s="46">
        <v>394867.25</v>
      </c>
      <c r="AF26" s="50"/>
      <c r="AG26" s="46"/>
      <c r="AH26" s="50"/>
      <c r="AI26" s="46"/>
      <c r="AJ26" s="46"/>
      <c r="AK26" s="46"/>
      <c r="AL26" s="50">
        <v>4</v>
      </c>
      <c r="AM26" s="46">
        <v>237234</v>
      </c>
      <c r="AN26" s="50">
        <v>6</v>
      </c>
      <c r="AO26" s="46">
        <v>392735.25</v>
      </c>
      <c r="AP26" s="50">
        <v>1</v>
      </c>
      <c r="AQ26" s="46">
        <v>66527.820000000007</v>
      </c>
      <c r="AR26" s="46">
        <v>19975</v>
      </c>
      <c r="AS26" s="46"/>
      <c r="AT26" s="47">
        <v>5</v>
      </c>
      <c r="AU26" s="46">
        <v>294317</v>
      </c>
      <c r="AV26" s="47">
        <v>2</v>
      </c>
      <c r="AW26" s="46">
        <v>132811</v>
      </c>
      <c r="AX26" s="47">
        <v>4</v>
      </c>
      <c r="AY26" s="46">
        <v>213018</v>
      </c>
      <c r="AZ26" s="46">
        <v>94868.4</v>
      </c>
      <c r="BA26" s="46">
        <v>31535.4</v>
      </c>
      <c r="BB26" s="47">
        <v>1</v>
      </c>
      <c r="BC26" s="46">
        <v>70000</v>
      </c>
      <c r="BD26" s="47"/>
      <c r="BE26" s="46"/>
      <c r="BF26" s="47">
        <v>2</v>
      </c>
      <c r="BG26" s="46">
        <v>118506</v>
      </c>
      <c r="BH26" s="46">
        <v>166012</v>
      </c>
      <c r="BI26" s="46">
        <v>118128</v>
      </c>
      <c r="BJ26" s="47">
        <v>2</v>
      </c>
      <c r="BK26" s="46">
        <v>137416</v>
      </c>
      <c r="BL26" s="47"/>
      <c r="BM26" s="46"/>
      <c r="BN26" s="47"/>
      <c r="BO26" s="46"/>
      <c r="BP26" s="46">
        <v>70770</v>
      </c>
      <c r="BQ26" s="46">
        <v>168054</v>
      </c>
      <c r="BR26" s="47"/>
      <c r="BS26" s="46"/>
      <c r="BT26" s="47">
        <v>1</v>
      </c>
      <c r="BU26" s="46">
        <v>70000</v>
      </c>
      <c r="BV26" s="47">
        <v>2</v>
      </c>
      <c r="BW26" s="46">
        <v>137416</v>
      </c>
      <c r="BX26" s="46">
        <v>98467</v>
      </c>
      <c r="BY26" s="46">
        <v>57470</v>
      </c>
      <c r="BZ26" s="47"/>
      <c r="CA26" s="46"/>
      <c r="CB26" s="47"/>
      <c r="CC26" s="46"/>
      <c r="CD26" s="47"/>
      <c r="CE26" s="46"/>
      <c r="CF26" s="46">
        <v>54872.6</v>
      </c>
      <c r="CG26" s="46">
        <v>91386.599999999991</v>
      </c>
      <c r="CH26" s="47"/>
      <c r="CI26" s="46"/>
      <c r="CJ26" s="47"/>
      <c r="CK26" s="46"/>
      <c r="CL26" s="47"/>
      <c r="CM26" s="46"/>
      <c r="CN26" s="46"/>
      <c r="CO26" s="46">
        <v>38391</v>
      </c>
      <c r="CP26" s="45">
        <f>F26+N26+V26+AD26+AL26+AT26+BB26+BJ26+BR26+BZ26+CH26</f>
        <v>18</v>
      </c>
      <c r="CQ26" s="44">
        <f>G26+O26+W26+AE26+AM26+AU26+BC26+BK26+BS26+CA26+CI26</f>
        <v>1133834.25</v>
      </c>
      <c r="CR26" s="45">
        <f>H26+P26+X26+AF26+AN26+AV26+BD26+BL26+BT26+CB26+CJ26</f>
        <v>9</v>
      </c>
      <c r="CS26" s="44">
        <f>I26+Q26+Y26+AG26+AO26+AW26+BE26+BM26+BU26+CC26+CK26</f>
        <v>595546.25</v>
      </c>
      <c r="CT26" s="45">
        <f>J26+R26+Z26+AH26+AP26+AX26+BF26+BN26+BV26+CD26+CL26</f>
        <v>9</v>
      </c>
      <c r="CU26" s="44">
        <f>K26+S26+AA26+AI26+AQ26+AY26+BG26+BO26+BW26+CE26+CM26</f>
        <v>535467.82000000007</v>
      </c>
      <c r="CV26" s="44">
        <f>L26+T26+AB26+AJ26+AR26+AZ26+BH26+BP26+BX26+CF26+CN26</f>
        <v>504965</v>
      </c>
      <c r="CW26" s="44">
        <f>M26+U26+AC26+AK26+AS26+BA26+BI26+BQ26+BY26+CG26+CO26</f>
        <v>504965</v>
      </c>
      <c r="CX26" s="80"/>
      <c r="CY26" s="43"/>
      <c r="CZ26" s="80"/>
      <c r="DA26" s="80"/>
      <c r="DB26" s="80"/>
      <c r="DC26" s="80"/>
      <c r="DD26" s="80"/>
      <c r="DE26" s="80"/>
      <c r="DF26" s="80"/>
      <c r="DG26" s="80"/>
      <c r="DH26" s="80"/>
      <c r="DI26" s="80"/>
      <c r="DJ26" s="80"/>
      <c r="DK26" s="80"/>
      <c r="DL26" s="80"/>
      <c r="DM26" s="80"/>
      <c r="DN26" s="80"/>
      <c r="DO26" s="80"/>
      <c r="DP26" s="80"/>
      <c r="DQ26" s="80"/>
      <c r="DR26" s="80"/>
      <c r="DS26" s="80"/>
      <c r="DT26" s="80"/>
      <c r="DU26" s="80"/>
      <c r="DV26" s="80"/>
      <c r="DW26" s="80"/>
      <c r="DX26" s="80"/>
      <c r="DY26" s="80"/>
      <c r="DZ26" s="80"/>
      <c r="EA26" s="80"/>
      <c r="EB26" s="80"/>
      <c r="EC26" s="80"/>
      <c r="ED26" s="80"/>
      <c r="EE26" s="80"/>
      <c r="EF26" s="80"/>
      <c r="EG26" s="80"/>
      <c r="EH26" s="80"/>
      <c r="EI26" s="80"/>
      <c r="EJ26" s="80"/>
      <c r="EK26" s="80"/>
      <c r="EL26" s="80"/>
      <c r="EM26" s="80"/>
      <c r="EN26" s="80"/>
      <c r="EO26" s="80"/>
      <c r="EP26" s="80"/>
      <c r="EQ26" s="80"/>
      <c r="ER26" s="80"/>
      <c r="ES26" s="80"/>
      <c r="ET26" s="80"/>
      <c r="EU26" s="80"/>
      <c r="EV26" s="80"/>
      <c r="EW26" s="80"/>
      <c r="EX26" s="80"/>
      <c r="EY26" s="80"/>
      <c r="EZ26" s="80"/>
      <c r="FA26" s="80"/>
      <c r="FB26" s="80"/>
      <c r="FC26" s="80"/>
      <c r="FD26" s="80"/>
      <c r="FE26" s="80"/>
      <c r="FF26" s="80"/>
      <c r="FG26" s="80"/>
      <c r="FH26" s="80"/>
      <c r="FI26" s="80"/>
      <c r="FJ26" s="80"/>
      <c r="FK26" s="80"/>
      <c r="FL26" s="80"/>
      <c r="FM26" s="80"/>
      <c r="FN26" s="80"/>
      <c r="FO26" s="80"/>
      <c r="FP26" s="80"/>
      <c r="FQ26" s="80"/>
      <c r="FR26" s="80"/>
      <c r="FS26" s="80"/>
      <c r="FT26" s="80"/>
      <c r="FU26" s="80"/>
      <c r="FV26" s="80"/>
      <c r="FW26" s="80"/>
      <c r="FX26" s="80"/>
      <c r="FY26" s="80"/>
      <c r="FZ26" s="80"/>
      <c r="GA26" s="80"/>
      <c r="GB26" s="80"/>
      <c r="GC26" s="80"/>
      <c r="GD26" s="80"/>
      <c r="GE26" s="80"/>
      <c r="GF26" s="80"/>
      <c r="GG26" s="80"/>
      <c r="GH26" s="80"/>
      <c r="GI26" s="80"/>
      <c r="GJ26" s="80"/>
      <c r="GK26" s="80"/>
      <c r="GL26" s="80"/>
      <c r="GM26" s="80"/>
      <c r="GN26" s="80"/>
      <c r="GO26" s="80"/>
      <c r="GP26" s="80"/>
      <c r="GQ26" s="80"/>
      <c r="GR26" s="80"/>
      <c r="GS26" s="80"/>
      <c r="GT26" s="80"/>
      <c r="GU26" s="80"/>
      <c r="GV26" s="80"/>
      <c r="GW26" s="80"/>
      <c r="GX26" s="80"/>
      <c r="GY26" s="80"/>
      <c r="GZ26" s="80"/>
      <c r="HA26" s="80"/>
      <c r="HB26" s="80"/>
      <c r="HC26" s="80"/>
      <c r="HD26" s="80"/>
      <c r="HE26" s="80"/>
      <c r="HF26" s="80"/>
      <c r="HG26" s="80"/>
      <c r="HH26" s="80"/>
      <c r="HI26" s="80"/>
      <c r="HJ26" s="80"/>
      <c r="HK26" s="80"/>
      <c r="HL26" s="80"/>
      <c r="HM26" s="80"/>
      <c r="HN26" s="80"/>
      <c r="HO26" s="80"/>
      <c r="HP26" s="80"/>
      <c r="HQ26" s="80"/>
      <c r="HR26" s="80"/>
      <c r="HS26" s="80"/>
      <c r="HT26" s="80"/>
      <c r="HU26" s="80"/>
      <c r="HV26" s="80"/>
      <c r="HW26" s="80"/>
      <c r="HX26" s="80"/>
      <c r="HY26" s="80"/>
      <c r="HZ26" s="80"/>
      <c r="IA26" s="80"/>
      <c r="IB26" s="80"/>
      <c r="IC26" s="80"/>
      <c r="ID26" s="80"/>
      <c r="IE26" s="80"/>
      <c r="IF26" s="80"/>
      <c r="IG26" s="80"/>
      <c r="IH26" s="80"/>
      <c r="II26" s="80"/>
      <c r="IJ26" s="80"/>
      <c r="IK26" s="80"/>
      <c r="IL26" s="80"/>
      <c r="IM26" s="80"/>
      <c r="IN26" s="80"/>
      <c r="IO26" s="80"/>
      <c r="IP26" s="80"/>
      <c r="IQ26" s="80"/>
      <c r="IR26" s="80"/>
      <c r="IS26" s="80"/>
      <c r="IT26" s="80"/>
      <c r="IU26" s="80"/>
      <c r="IV26" s="80"/>
      <c r="IW26" s="80"/>
      <c r="IX26" s="80"/>
      <c r="IY26" s="80"/>
      <c r="IZ26" s="80"/>
    </row>
    <row r="27" spans="1:260" ht="83.25" customHeight="1">
      <c r="A27" s="54"/>
      <c r="B27" s="72" t="s">
        <v>65</v>
      </c>
      <c r="C27" s="46"/>
      <c r="D27" s="66"/>
      <c r="E27" s="46"/>
      <c r="F27" s="47"/>
      <c r="G27" s="46"/>
      <c r="H27" s="47"/>
      <c r="I27" s="46"/>
      <c r="J27" s="47"/>
      <c r="K27" s="46"/>
      <c r="L27" s="46"/>
      <c r="M27" s="46"/>
      <c r="N27" s="47"/>
      <c r="O27" s="46"/>
      <c r="P27" s="47"/>
      <c r="Q27" s="46"/>
      <c r="R27" s="47"/>
      <c r="S27" s="46"/>
      <c r="T27" s="46"/>
      <c r="U27" s="46"/>
      <c r="V27" s="47"/>
      <c r="W27" s="46"/>
      <c r="X27" s="47"/>
      <c r="Y27" s="46"/>
      <c r="Z27" s="47"/>
      <c r="AA27" s="46"/>
      <c r="AB27" s="46"/>
      <c r="AC27" s="46"/>
      <c r="AD27" s="50"/>
      <c r="AE27" s="46"/>
      <c r="AF27" s="50"/>
      <c r="AG27" s="46"/>
      <c r="AH27" s="50"/>
      <c r="AI27" s="46"/>
      <c r="AJ27" s="46"/>
      <c r="AK27" s="46"/>
      <c r="AL27" s="50"/>
      <c r="AM27" s="46"/>
      <c r="AN27" s="50"/>
      <c r="AO27" s="46"/>
      <c r="AP27" s="50"/>
      <c r="AQ27" s="46"/>
      <c r="AR27" s="46"/>
      <c r="AS27" s="46"/>
      <c r="AT27" s="47"/>
      <c r="AU27" s="46"/>
      <c r="AV27" s="47"/>
      <c r="AW27" s="46"/>
      <c r="AX27" s="47"/>
      <c r="AY27" s="46"/>
      <c r="AZ27" s="46"/>
      <c r="BA27" s="46"/>
      <c r="BB27" s="47"/>
      <c r="BC27" s="46"/>
      <c r="BD27" s="47"/>
      <c r="BE27" s="46"/>
      <c r="BF27" s="47"/>
      <c r="BG27" s="46"/>
      <c r="BH27" s="46"/>
      <c r="BI27" s="46"/>
      <c r="BJ27" s="47"/>
      <c r="BK27" s="46"/>
      <c r="BL27" s="47"/>
      <c r="BM27" s="46"/>
      <c r="BN27" s="47"/>
      <c r="BO27" s="46"/>
      <c r="BP27" s="46"/>
      <c r="BQ27" s="46"/>
      <c r="BR27" s="47"/>
      <c r="BS27" s="46"/>
      <c r="BT27" s="47"/>
      <c r="BU27" s="46"/>
      <c r="BV27" s="47"/>
      <c r="BW27" s="46"/>
      <c r="BX27" s="46"/>
      <c r="BY27" s="46"/>
      <c r="BZ27" s="47"/>
      <c r="CA27" s="46"/>
      <c r="CB27" s="47"/>
      <c r="CC27" s="46"/>
      <c r="CD27" s="47"/>
      <c r="CE27" s="46"/>
      <c r="CF27" s="46"/>
      <c r="CG27" s="46"/>
      <c r="CH27" s="47"/>
      <c r="CI27" s="46"/>
      <c r="CJ27" s="47"/>
      <c r="CK27" s="46"/>
      <c r="CL27" s="47"/>
      <c r="CM27" s="46"/>
      <c r="CN27" s="46"/>
      <c r="CO27" s="46"/>
      <c r="CP27" s="45">
        <f>F27+N27+V27+AD27+AL27+AT27+BB27+BJ27+BR27+BZ27+CH27</f>
        <v>0</v>
      </c>
      <c r="CQ27" s="44">
        <f>G27+O27+W27+AE27+AM27+AU27+BC27+BK27+BS27+CA27+CI27</f>
        <v>0</v>
      </c>
      <c r="CR27" s="45">
        <f>H27+P27+X27+AF27+AN27+AV27+BD27+BL27+BT27+CB27+CJ27</f>
        <v>0</v>
      </c>
      <c r="CS27" s="44">
        <f>I27+Q27+Y27+AG27+AO27+AW27+BE27+BM27+BU27+CC27+CK27</f>
        <v>0</v>
      </c>
      <c r="CT27" s="45">
        <f>J27+R27+Z27+AH27+AP27+AX27+BF27+BN27+BV27+CD27+CL27</f>
        <v>0</v>
      </c>
      <c r="CU27" s="44">
        <f>K27+S27+AA27+AI27+AQ27+AY27+BG27+BO27+BW27+CE27+CM27</f>
        <v>0</v>
      </c>
      <c r="CV27" s="44">
        <f>L27+T27+AB27+AJ27+AR27+AZ27+BH27+BP27+BX27+CF27+CN27</f>
        <v>0</v>
      </c>
      <c r="CW27" s="44">
        <f>M27+U27+AC27+AK27+AS27+BA27+BI27+BQ27+BY27+CG27+CO27</f>
        <v>0</v>
      </c>
      <c r="CX27" s="80"/>
      <c r="CY27" s="43"/>
      <c r="CZ27" s="80"/>
      <c r="DA27" s="80"/>
      <c r="DB27" s="80"/>
      <c r="DC27" s="80"/>
      <c r="DD27" s="80"/>
      <c r="DE27" s="80"/>
      <c r="DF27" s="80"/>
      <c r="DG27" s="80"/>
      <c r="DH27" s="80"/>
      <c r="DI27" s="80"/>
      <c r="DJ27" s="80"/>
      <c r="DK27" s="80"/>
      <c r="DL27" s="80"/>
      <c r="DM27" s="80"/>
      <c r="DN27" s="80"/>
      <c r="DO27" s="80"/>
      <c r="DP27" s="80"/>
      <c r="DQ27" s="80"/>
      <c r="DR27" s="80"/>
      <c r="DS27" s="80"/>
      <c r="DT27" s="80"/>
      <c r="DU27" s="80"/>
      <c r="DV27" s="80"/>
      <c r="DW27" s="80"/>
      <c r="DX27" s="80"/>
      <c r="DY27" s="80"/>
      <c r="DZ27" s="80"/>
      <c r="EA27" s="80"/>
      <c r="EB27" s="80"/>
      <c r="EC27" s="80"/>
      <c r="ED27" s="80"/>
      <c r="EE27" s="80"/>
      <c r="EF27" s="80"/>
      <c r="EG27" s="80"/>
      <c r="EH27" s="80"/>
      <c r="EI27" s="80"/>
      <c r="EJ27" s="80"/>
      <c r="EK27" s="80"/>
      <c r="EL27" s="80"/>
      <c r="EM27" s="80"/>
      <c r="EN27" s="80"/>
      <c r="EO27" s="80"/>
      <c r="EP27" s="80"/>
      <c r="EQ27" s="80"/>
      <c r="ER27" s="80"/>
      <c r="ES27" s="80"/>
      <c r="ET27" s="80"/>
      <c r="EU27" s="80"/>
      <c r="EV27" s="80"/>
      <c r="EW27" s="80"/>
      <c r="EX27" s="80"/>
      <c r="EY27" s="80"/>
      <c r="EZ27" s="80"/>
      <c r="FA27" s="80"/>
      <c r="FB27" s="80"/>
      <c r="FC27" s="80"/>
      <c r="FD27" s="80"/>
      <c r="FE27" s="80"/>
      <c r="FF27" s="80"/>
      <c r="FG27" s="80"/>
      <c r="FH27" s="80"/>
      <c r="FI27" s="80"/>
      <c r="FJ27" s="80"/>
      <c r="FK27" s="80"/>
      <c r="FL27" s="80"/>
      <c r="FM27" s="80"/>
      <c r="FN27" s="80"/>
      <c r="FO27" s="80"/>
      <c r="FP27" s="80"/>
      <c r="FQ27" s="80"/>
      <c r="FR27" s="80"/>
      <c r="FS27" s="80"/>
      <c r="FT27" s="80"/>
      <c r="FU27" s="80"/>
      <c r="FV27" s="80"/>
      <c r="FW27" s="80"/>
      <c r="FX27" s="80"/>
      <c r="FY27" s="80"/>
      <c r="FZ27" s="80"/>
      <c r="GA27" s="80"/>
      <c r="GB27" s="80"/>
      <c r="GC27" s="80"/>
      <c r="GD27" s="80"/>
      <c r="GE27" s="80"/>
      <c r="GF27" s="80"/>
      <c r="GG27" s="80"/>
      <c r="GH27" s="80"/>
      <c r="GI27" s="80"/>
      <c r="GJ27" s="80"/>
      <c r="GK27" s="80"/>
      <c r="GL27" s="80"/>
      <c r="GM27" s="80"/>
      <c r="GN27" s="80"/>
      <c r="GO27" s="80"/>
      <c r="GP27" s="80"/>
      <c r="GQ27" s="80"/>
      <c r="GR27" s="80"/>
      <c r="GS27" s="80"/>
      <c r="GT27" s="80"/>
      <c r="GU27" s="80"/>
      <c r="GV27" s="80"/>
      <c r="GW27" s="80"/>
      <c r="GX27" s="80"/>
      <c r="GY27" s="80"/>
      <c r="GZ27" s="80"/>
      <c r="HA27" s="80"/>
      <c r="HB27" s="80"/>
      <c r="HC27" s="80"/>
      <c r="HD27" s="80"/>
      <c r="HE27" s="80"/>
      <c r="HF27" s="80"/>
      <c r="HG27" s="80"/>
      <c r="HH27" s="80"/>
      <c r="HI27" s="80"/>
      <c r="HJ27" s="80"/>
      <c r="HK27" s="80"/>
      <c r="HL27" s="80"/>
      <c r="HM27" s="80"/>
      <c r="HN27" s="80"/>
      <c r="HO27" s="80"/>
      <c r="HP27" s="80"/>
      <c r="HQ27" s="80"/>
      <c r="HR27" s="80"/>
      <c r="HS27" s="80"/>
      <c r="HT27" s="80"/>
      <c r="HU27" s="80"/>
      <c r="HV27" s="80"/>
      <c r="HW27" s="80"/>
      <c r="HX27" s="80"/>
      <c r="HY27" s="80"/>
      <c r="HZ27" s="80"/>
      <c r="IA27" s="80"/>
      <c r="IB27" s="80"/>
      <c r="IC27" s="80"/>
      <c r="ID27" s="80"/>
      <c r="IE27" s="80"/>
      <c r="IF27" s="80"/>
      <c r="IG27" s="80"/>
      <c r="IH27" s="80"/>
      <c r="II27" s="80"/>
      <c r="IJ27" s="80"/>
      <c r="IK27" s="80"/>
      <c r="IL27" s="80"/>
      <c r="IM27" s="80"/>
      <c r="IN27" s="80"/>
      <c r="IO27" s="80"/>
      <c r="IP27" s="80"/>
      <c r="IQ27" s="80"/>
      <c r="IR27" s="80"/>
      <c r="IS27" s="80"/>
      <c r="IT27" s="80"/>
      <c r="IU27" s="80"/>
      <c r="IV27" s="80"/>
      <c r="IW27" s="80"/>
      <c r="IX27" s="80"/>
      <c r="IY27" s="80"/>
      <c r="IZ27" s="80"/>
    </row>
    <row r="28" spans="1:260" ht="49.5" customHeight="1">
      <c r="A28" s="54" t="s">
        <v>64</v>
      </c>
      <c r="B28" s="72" t="s">
        <v>63</v>
      </c>
      <c r="C28" s="46"/>
      <c r="D28" s="66"/>
      <c r="E28" s="46"/>
      <c r="F28" s="47"/>
      <c r="G28" s="46"/>
      <c r="H28" s="47"/>
      <c r="I28" s="46"/>
      <c r="J28" s="47"/>
      <c r="K28" s="46"/>
      <c r="L28" s="46"/>
      <c r="M28" s="46"/>
      <c r="N28" s="47"/>
      <c r="O28" s="46"/>
      <c r="P28" s="47"/>
      <c r="Q28" s="46"/>
      <c r="R28" s="47"/>
      <c r="S28" s="46"/>
      <c r="T28" s="46"/>
      <c r="U28" s="46"/>
      <c r="V28" s="47"/>
      <c r="W28" s="46"/>
      <c r="X28" s="47"/>
      <c r="Y28" s="46"/>
      <c r="Z28" s="47"/>
      <c r="AA28" s="46"/>
      <c r="AB28" s="46"/>
      <c r="AC28" s="46"/>
      <c r="AD28" s="50">
        <v>1</v>
      </c>
      <c r="AE28" s="46">
        <v>1322</v>
      </c>
      <c r="AF28" s="50"/>
      <c r="AG28" s="46"/>
      <c r="AH28" s="50"/>
      <c r="AI28" s="46"/>
      <c r="AJ28" s="46"/>
      <c r="AK28" s="46"/>
      <c r="AL28" s="50"/>
      <c r="AM28" s="46"/>
      <c r="AN28" s="50"/>
      <c r="AO28" s="46"/>
      <c r="AP28" s="50"/>
      <c r="AQ28" s="46"/>
      <c r="AR28" s="46"/>
      <c r="AS28" s="46"/>
      <c r="AT28" s="47"/>
      <c r="AU28" s="46"/>
      <c r="AV28" s="47">
        <v>1</v>
      </c>
      <c r="AW28" s="46">
        <v>1322</v>
      </c>
      <c r="AX28" s="47"/>
      <c r="AY28" s="46"/>
      <c r="AZ28" s="46">
        <v>0</v>
      </c>
      <c r="BA28" s="46">
        <v>0</v>
      </c>
      <c r="BB28" s="47">
        <v>2</v>
      </c>
      <c r="BC28" s="46">
        <v>7002</v>
      </c>
      <c r="BD28" s="47"/>
      <c r="BE28" s="46"/>
      <c r="BF28" s="47"/>
      <c r="BG28" s="46"/>
      <c r="BH28" s="46"/>
      <c r="BI28" s="46"/>
      <c r="BJ28" s="47">
        <v>1</v>
      </c>
      <c r="BK28" s="46">
        <v>1736</v>
      </c>
      <c r="BL28" s="47"/>
      <c r="BM28" s="46"/>
      <c r="BN28" s="47">
        <v>2</v>
      </c>
      <c r="BO28" s="46">
        <v>7001</v>
      </c>
      <c r="BP28" s="46">
        <v>4909</v>
      </c>
      <c r="BQ28" s="46">
        <v>4909</v>
      </c>
      <c r="BR28" s="47"/>
      <c r="BS28" s="46"/>
      <c r="BT28" s="47"/>
      <c r="BU28" s="46"/>
      <c r="BV28" s="47">
        <v>1</v>
      </c>
      <c r="BW28" s="46">
        <v>1736</v>
      </c>
      <c r="BX28" s="46">
        <v>3709.23</v>
      </c>
      <c r="BY28" s="46">
        <v>3709.23</v>
      </c>
      <c r="BZ28" s="47"/>
      <c r="CA28" s="46"/>
      <c r="CB28" s="47"/>
      <c r="CC28" s="46"/>
      <c r="CD28" s="47"/>
      <c r="CE28" s="46"/>
      <c r="CF28" s="46"/>
      <c r="CG28" s="46"/>
      <c r="CH28" s="47"/>
      <c r="CI28" s="46"/>
      <c r="CJ28" s="47"/>
      <c r="CK28" s="46"/>
      <c r="CL28" s="47"/>
      <c r="CM28" s="46"/>
      <c r="CN28" s="46"/>
      <c r="CO28" s="46"/>
      <c r="CP28" s="45">
        <f>F28+N28+V28+AD28+AL28+AT28+BB28+BJ28+BR28+BZ28+CH28</f>
        <v>4</v>
      </c>
      <c r="CQ28" s="44">
        <f>G28+O28+W28+AE28+AM28+AU28+BC28+BK28+BS28+CA28+CI28</f>
        <v>10060</v>
      </c>
      <c r="CR28" s="45">
        <f>H28+P28+X28+AF28+AN28+AV28+BD28+BL28+BT28+CB28+CJ28</f>
        <v>1</v>
      </c>
      <c r="CS28" s="44">
        <f>I28+Q28+Y28+AG28+AO28+AW28+BE28+BM28+BU28+CC28+CK28</f>
        <v>1322</v>
      </c>
      <c r="CT28" s="45">
        <f>J28+R28+Z28+AH28+AP28+AX28+BF28+BN28+BV28+CD28+CL28</f>
        <v>3</v>
      </c>
      <c r="CU28" s="44">
        <f>K28+S28+AA28+AI28+AQ28+AY28+BG28+BO28+BW28+CE28+CM28</f>
        <v>8737</v>
      </c>
      <c r="CV28" s="44">
        <f>L28+T28+AB28+AJ28+AR28+AZ28+BH28+BP28+BX28+CF28+CN28</f>
        <v>8618.23</v>
      </c>
      <c r="CW28" s="44">
        <f>M28+U28+AC28+AK28+AS28+BA28+BI28+BQ28+BY28+CG28+CO28</f>
        <v>8618.23</v>
      </c>
      <c r="CX28" s="80"/>
      <c r="CY28" s="43"/>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c r="EO28" s="80"/>
      <c r="EP28" s="80"/>
      <c r="EQ28" s="80"/>
      <c r="ER28" s="80"/>
      <c r="ES28" s="80"/>
      <c r="ET28" s="80"/>
      <c r="EU28" s="80"/>
      <c r="EV28" s="80"/>
      <c r="EW28" s="80"/>
      <c r="EX28" s="80"/>
      <c r="EY28" s="80"/>
      <c r="EZ28" s="80"/>
      <c r="FA28" s="80"/>
      <c r="FB28" s="80"/>
      <c r="FC28" s="80"/>
      <c r="FD28" s="80"/>
      <c r="FE28" s="80"/>
      <c r="FF28" s="80"/>
      <c r="FG28" s="80"/>
      <c r="FH28" s="80"/>
      <c r="FI28" s="80"/>
      <c r="FJ28" s="80"/>
      <c r="FK28" s="80"/>
      <c r="FL28" s="80"/>
      <c r="FM28" s="80"/>
      <c r="FN28" s="80"/>
      <c r="FO28" s="80"/>
      <c r="FP28" s="80"/>
      <c r="FQ28" s="80"/>
      <c r="FR28" s="80"/>
      <c r="FS28" s="80"/>
      <c r="FT28" s="80"/>
      <c r="FU28" s="80"/>
      <c r="FV28" s="80"/>
      <c r="FW28" s="80"/>
      <c r="FX28" s="80"/>
      <c r="FY28" s="80"/>
      <c r="FZ28" s="80"/>
      <c r="GA28" s="80"/>
      <c r="GB28" s="80"/>
      <c r="GC28" s="80"/>
      <c r="GD28" s="80"/>
      <c r="GE28" s="80"/>
      <c r="GF28" s="80"/>
      <c r="GG28" s="80"/>
      <c r="GH28" s="80"/>
      <c r="GI28" s="80"/>
      <c r="GJ28" s="80"/>
      <c r="GK28" s="80"/>
      <c r="GL28" s="80"/>
      <c r="GM28" s="80"/>
      <c r="GN28" s="80"/>
      <c r="GO28" s="80"/>
      <c r="GP28" s="80"/>
      <c r="GQ28" s="80"/>
      <c r="GR28" s="80"/>
      <c r="GS28" s="80"/>
      <c r="GT28" s="80"/>
      <c r="GU28" s="80"/>
      <c r="GV28" s="80"/>
      <c r="GW28" s="80"/>
      <c r="GX28" s="80"/>
      <c r="GY28" s="80"/>
      <c r="GZ28" s="80"/>
      <c r="HA28" s="80"/>
      <c r="HB28" s="80"/>
      <c r="HC28" s="80"/>
      <c r="HD28" s="80"/>
      <c r="HE28" s="80"/>
      <c r="HF28" s="80"/>
      <c r="HG28" s="80"/>
      <c r="HH28" s="80"/>
      <c r="HI28" s="80"/>
      <c r="HJ28" s="80"/>
      <c r="HK28" s="80"/>
      <c r="HL28" s="80"/>
      <c r="HM28" s="80"/>
      <c r="HN28" s="80"/>
      <c r="HO28" s="80"/>
      <c r="HP28" s="80"/>
      <c r="HQ28" s="80"/>
      <c r="HR28" s="80"/>
      <c r="HS28" s="80"/>
      <c r="HT28" s="80"/>
      <c r="HU28" s="80"/>
      <c r="HV28" s="80"/>
      <c r="HW28" s="80"/>
      <c r="HX28" s="80"/>
      <c r="HY28" s="80"/>
      <c r="HZ28" s="80"/>
      <c r="IA28" s="80"/>
      <c r="IB28" s="80"/>
      <c r="IC28" s="80"/>
      <c r="ID28" s="80"/>
      <c r="IE28" s="80"/>
      <c r="IF28" s="80"/>
      <c r="IG28" s="80"/>
      <c r="IH28" s="80"/>
      <c r="II28" s="80"/>
      <c r="IJ28" s="80"/>
      <c r="IK28" s="80"/>
      <c r="IL28" s="80"/>
      <c r="IM28" s="80"/>
      <c r="IN28" s="80"/>
      <c r="IO28" s="80"/>
      <c r="IP28" s="80"/>
      <c r="IQ28" s="80"/>
      <c r="IR28" s="80"/>
      <c r="IS28" s="80"/>
      <c r="IT28" s="80"/>
      <c r="IU28" s="80"/>
      <c r="IV28" s="80"/>
      <c r="IW28" s="80"/>
      <c r="IX28" s="80"/>
      <c r="IY28" s="80"/>
      <c r="IZ28" s="80"/>
    </row>
    <row r="29" spans="1:260" s="31" customFormat="1" ht="71.25" customHeight="1">
      <c r="A29" s="71" t="s">
        <v>62</v>
      </c>
      <c r="B29" s="71"/>
      <c r="C29" s="36">
        <v>20869520</v>
      </c>
      <c r="D29" s="39"/>
      <c r="E29" s="36"/>
      <c r="F29" s="37">
        <f>+F30+F34+F36</f>
        <v>0</v>
      </c>
      <c r="G29" s="36">
        <f>+G30+G34+G36</f>
        <v>0</v>
      </c>
      <c r="H29" s="37">
        <f>+H30+H34+H36</f>
        <v>0</v>
      </c>
      <c r="I29" s="36">
        <f>+I30+I34+I36</f>
        <v>0</v>
      </c>
      <c r="J29" s="37">
        <f>+J30+J34+J36</f>
        <v>0</v>
      </c>
      <c r="K29" s="36">
        <f>+K30+K34+K36</f>
        <v>0</v>
      </c>
      <c r="L29" s="36">
        <f>+L30+L34+L36</f>
        <v>0</v>
      </c>
      <c r="M29" s="36">
        <f>M30+M34+M36</f>
        <v>0</v>
      </c>
      <c r="N29" s="37">
        <f>+N30+N34+N36</f>
        <v>19</v>
      </c>
      <c r="O29" s="36">
        <f>+O30+O34+O36</f>
        <v>6982807</v>
      </c>
      <c r="P29" s="37">
        <f>+P30+P34+P36</f>
        <v>1</v>
      </c>
      <c r="Q29" s="36">
        <f>+Q30+Q34+Q36</f>
        <v>473616</v>
      </c>
      <c r="R29" s="37">
        <f>+R30+R34+R36</f>
        <v>0</v>
      </c>
      <c r="S29" s="36">
        <f>+S30+S34+S36</f>
        <v>0</v>
      </c>
      <c r="T29" s="36">
        <f>+T30+T34+T36</f>
        <v>0</v>
      </c>
      <c r="U29" s="36">
        <f>U30+U34+U36</f>
        <v>0</v>
      </c>
      <c r="V29" s="37">
        <f>+V30+V34+V36</f>
        <v>14</v>
      </c>
      <c r="W29" s="36">
        <f>+W30+W34+W36</f>
        <v>4233823.7700000005</v>
      </c>
      <c r="X29" s="37">
        <f>+X30+X34+X36</f>
        <v>4</v>
      </c>
      <c r="Y29" s="36">
        <f>+Y30+Y34+Y36</f>
        <v>1341922.24</v>
      </c>
      <c r="Z29" s="37">
        <f>+Z30+Z34+Z36</f>
        <v>24</v>
      </c>
      <c r="AA29" s="36">
        <f>+AA30+AA34+AA36</f>
        <v>8360775</v>
      </c>
      <c r="AB29" s="36">
        <f>+AB30+AB34+AB36</f>
        <v>1193503</v>
      </c>
      <c r="AC29" s="36">
        <f>AC30+AC34+AC36</f>
        <v>0</v>
      </c>
      <c r="AD29" s="38">
        <f>+AD30+AD34+AD36</f>
        <v>23</v>
      </c>
      <c r="AE29" s="36">
        <f>+AE30+AE34+AE36</f>
        <v>4560710.45</v>
      </c>
      <c r="AF29" s="38">
        <f>+AF30+AF34+AF36</f>
        <v>4</v>
      </c>
      <c r="AG29" s="36">
        <f>+AG30+AG34+AG36</f>
        <v>702792.29</v>
      </c>
      <c r="AH29" s="38">
        <f>+AH30+AH34+AH36</f>
        <v>2</v>
      </c>
      <c r="AI29" s="36">
        <f>+AI30+AI34+AI36</f>
        <v>897347.04</v>
      </c>
      <c r="AJ29" s="36">
        <f>+AJ30+AJ34+AJ36</f>
        <v>2436274.67</v>
      </c>
      <c r="AK29" s="36">
        <f>AK30+AK34+AK36</f>
        <v>3229210.64</v>
      </c>
      <c r="AL29" s="38">
        <f>+AL30+AL34+AL36</f>
        <v>13</v>
      </c>
      <c r="AM29" s="36">
        <f>+AM30+AM34+AM36</f>
        <v>937804.44</v>
      </c>
      <c r="AN29" s="38">
        <f>+AN30+AN34+AN36</f>
        <v>10</v>
      </c>
      <c r="AO29" s="36">
        <f>+AO30+AO34+AO36</f>
        <v>3289978.87</v>
      </c>
      <c r="AP29" s="38">
        <f>+AP30+AP34+AP36</f>
        <v>14</v>
      </c>
      <c r="AQ29" s="36">
        <f>+AQ30+AQ34+AQ36</f>
        <v>609635.38</v>
      </c>
      <c r="AR29" s="36">
        <f>+AR30+AR34+AR36</f>
        <v>2975965.74</v>
      </c>
      <c r="AS29" s="36">
        <f>AS30+AS34+AS36</f>
        <v>3224033.1399999997</v>
      </c>
      <c r="AT29" s="37">
        <f>AT30+AT34+AT36</f>
        <v>19</v>
      </c>
      <c r="AU29" s="36">
        <f>AU30+AU34+AU36</f>
        <v>7984538.2699999996</v>
      </c>
      <c r="AV29" s="37">
        <f>AV30+AV34+AV36</f>
        <v>6</v>
      </c>
      <c r="AW29" s="36">
        <f>AW30+AW34+AW36</f>
        <v>491299</v>
      </c>
      <c r="AX29" s="37">
        <f>AX30+AX34+AX36</f>
        <v>3</v>
      </c>
      <c r="AY29" s="36">
        <f>AY30+AY34+AY36</f>
        <v>149867</v>
      </c>
      <c r="AZ29" s="36">
        <f>AZ30+AZ34+AZ36</f>
        <v>1731356.4699999997</v>
      </c>
      <c r="BA29" s="36">
        <f>BA30+BA34+BA36</f>
        <v>1856526.6099999999</v>
      </c>
      <c r="BB29" s="37">
        <f>BB30+BB34+BB36</f>
        <v>65</v>
      </c>
      <c r="BC29" s="36">
        <f>BC30+BC34+BC36</f>
        <v>4807545.0600000005</v>
      </c>
      <c r="BD29" s="37">
        <f>BD30+BD34+BD36</f>
        <v>13</v>
      </c>
      <c r="BE29" s="36">
        <f>BE30+BE34+BE36</f>
        <v>2503568.7399999998</v>
      </c>
      <c r="BF29" s="37">
        <f>BF30+BF34+BF36</f>
        <v>46</v>
      </c>
      <c r="BG29" s="36">
        <f>BG30+BG34+BG36</f>
        <v>3229932</v>
      </c>
      <c r="BH29" s="36">
        <f>BH30+BH34+BH36</f>
        <v>2006559.72</v>
      </c>
      <c r="BI29" s="36">
        <f>BI30+BI34+BI36</f>
        <v>870116.21</v>
      </c>
      <c r="BJ29" s="37">
        <f>BJ30+BJ34+BJ36</f>
        <v>32</v>
      </c>
      <c r="BK29" s="36">
        <f>BK30+BK34+BK36</f>
        <v>4855842.0999999996</v>
      </c>
      <c r="BL29" s="37">
        <f>BL30+BL34+BL36</f>
        <v>15</v>
      </c>
      <c r="BM29" s="36">
        <f>BM30+BM34+BM36</f>
        <v>4138877.57</v>
      </c>
      <c r="BN29" s="37">
        <f>BN30+BN34+BN36</f>
        <v>10</v>
      </c>
      <c r="BO29" s="36">
        <f>BO30+BO34+BO36</f>
        <v>1963776</v>
      </c>
      <c r="BP29" s="36">
        <f>BP30+BP34+BP36</f>
        <v>2898384.5</v>
      </c>
      <c r="BQ29" s="36">
        <f>BQ30+BQ34+BQ36</f>
        <v>3246725</v>
      </c>
      <c r="BR29" s="37">
        <f>BR30+BR34+BR36</f>
        <v>11</v>
      </c>
      <c r="BS29" s="36">
        <f>BS30+BS34+BS36</f>
        <v>1550762.51</v>
      </c>
      <c r="BT29" s="37">
        <f>BT30+BT34+BT36</f>
        <v>9</v>
      </c>
      <c r="BU29" s="36">
        <f>BU30+BU34+BU36</f>
        <v>2633720.62</v>
      </c>
      <c r="BV29" s="37">
        <f>BV30+BV34+BV36</f>
        <v>29</v>
      </c>
      <c r="BW29" s="36">
        <f>BW30+BW34+BW36</f>
        <v>3733422</v>
      </c>
      <c r="BX29" s="36">
        <f>BX30+BX34+BX36</f>
        <v>3136900.49</v>
      </c>
      <c r="BY29" s="36">
        <f>BY30+BY34+BY36</f>
        <v>3804193.99</v>
      </c>
      <c r="BZ29" s="37">
        <f>BZ30+BZ34+BZ36</f>
        <v>21</v>
      </c>
      <c r="CA29" s="36">
        <f>CA30+CA34+CA36</f>
        <v>1254306.8700000001</v>
      </c>
      <c r="CB29" s="37">
        <f>CB30+CB34+CB36</f>
        <v>6</v>
      </c>
      <c r="CC29" s="36">
        <f>CC30+CC34+CC36</f>
        <v>2467837.86</v>
      </c>
      <c r="CD29" s="37">
        <f>CD30+CD34+CD36</f>
        <v>20</v>
      </c>
      <c r="CE29" s="36">
        <f>CE30+CE34+CE36</f>
        <v>1134855</v>
      </c>
      <c r="CF29" s="36">
        <f>CF30+CF34+CF36</f>
        <v>1961281.05</v>
      </c>
      <c r="CG29" s="36">
        <f>CG30+CG34+CG36</f>
        <v>2000396.05</v>
      </c>
      <c r="CH29" s="37">
        <f>CH30+CH34+CH36</f>
        <v>0</v>
      </c>
      <c r="CI29" s="36">
        <f>CI30+CI34+CI36</f>
        <v>0</v>
      </c>
      <c r="CJ29" s="37">
        <f>CJ30+CJ34+CJ36</f>
        <v>2</v>
      </c>
      <c r="CK29" s="36">
        <f>CK30+CK34+CK36</f>
        <v>100000</v>
      </c>
      <c r="CL29" s="37">
        <f>CL30+CL34+CL36</f>
        <v>0</v>
      </c>
      <c r="CM29" s="36">
        <f>CM30+CM34+CM36</f>
        <v>0</v>
      </c>
      <c r="CN29" s="36">
        <f>CN30+CN34+CN36</f>
        <v>1040913.31</v>
      </c>
      <c r="CO29" s="36">
        <f>CO30+CO34+CO36</f>
        <v>1025895.85</v>
      </c>
      <c r="CP29" s="35">
        <f>+CP30+CP34+CP36</f>
        <v>217</v>
      </c>
      <c r="CQ29" s="33">
        <f>+CQ30+CQ34+CQ36</f>
        <v>37168140.469999999</v>
      </c>
      <c r="CR29" s="34">
        <f>+CR30+CR34+CR36</f>
        <v>70</v>
      </c>
      <c r="CS29" s="33">
        <f>+CS30+CS34+CS36</f>
        <v>18143613.189999998</v>
      </c>
      <c r="CT29" s="34">
        <f>+CT30+CT34+CT36</f>
        <v>148</v>
      </c>
      <c r="CU29" s="33">
        <f>+CU30+CU34+CU36</f>
        <v>20079609.420000002</v>
      </c>
      <c r="CV29" s="33">
        <f>+CV30+CV34+CV36</f>
        <v>19381138.949999999</v>
      </c>
      <c r="CW29" s="33">
        <f>CW30+CW34+CW36</f>
        <v>19257097.490000002</v>
      </c>
    </row>
    <row r="30" spans="1:260" s="55" customFormat="1" ht="71.25" customHeight="1">
      <c r="A30" s="68" t="s">
        <v>14</v>
      </c>
      <c r="B30" s="68" t="s">
        <v>61</v>
      </c>
      <c r="C30" s="59"/>
      <c r="D30" s="62"/>
      <c r="E30" s="59"/>
      <c r="F30" s="60">
        <f>+F31+F32+F33</f>
        <v>0</v>
      </c>
      <c r="G30" s="59">
        <f>+G31+G32+G33</f>
        <v>0</v>
      </c>
      <c r="H30" s="60">
        <f>+H31+H32+H33</f>
        <v>0</v>
      </c>
      <c r="I30" s="59">
        <f>+I31+I32+I33</f>
        <v>0</v>
      </c>
      <c r="J30" s="60">
        <f>+J31+J32+J33</f>
        <v>0</v>
      </c>
      <c r="K30" s="59">
        <f>+K31+K32+K33</f>
        <v>0</v>
      </c>
      <c r="L30" s="59">
        <f>+L31+L32+L33</f>
        <v>0</v>
      </c>
      <c r="M30" s="59">
        <f>+M31+M32+M33</f>
        <v>0</v>
      </c>
      <c r="N30" s="60">
        <f>+N31+N32+N33</f>
        <v>0</v>
      </c>
      <c r="O30" s="59">
        <f>+O31+O32+O33</f>
        <v>0</v>
      </c>
      <c r="P30" s="60">
        <f>+P31+P32+P33</f>
        <v>0</v>
      </c>
      <c r="Q30" s="59">
        <f>+Q31+Q32+Q33</f>
        <v>0</v>
      </c>
      <c r="R30" s="60">
        <f>+R31+R32+R33</f>
        <v>0</v>
      </c>
      <c r="S30" s="59">
        <f>+S31+S32+S33</f>
        <v>0</v>
      </c>
      <c r="T30" s="59">
        <f>+T31+T32+T33</f>
        <v>0</v>
      </c>
      <c r="U30" s="59">
        <f>+U31+U32+U33</f>
        <v>0</v>
      </c>
      <c r="V30" s="60">
        <f>+V31+V32+V33</f>
        <v>13</v>
      </c>
      <c r="W30" s="59">
        <f>+W31+W32+W33</f>
        <v>4192608.54</v>
      </c>
      <c r="X30" s="60">
        <f>+X31+X32+X33</f>
        <v>4</v>
      </c>
      <c r="Y30" s="59">
        <f>+Y31+Y32+Y33</f>
        <v>1341922.24</v>
      </c>
      <c r="Z30" s="60">
        <f>+Z31+Z32+Z33</f>
        <v>6</v>
      </c>
      <c r="AA30" s="59">
        <f>+AA31+AA32+AA33</f>
        <v>1851584</v>
      </c>
      <c r="AB30" s="59">
        <f>+AB31+AB32+AB33</f>
        <v>0</v>
      </c>
      <c r="AC30" s="59">
        <f>+AC31+AC32+AC33</f>
        <v>0</v>
      </c>
      <c r="AD30" s="61">
        <f>+AD31+AD32+AD33</f>
        <v>22</v>
      </c>
      <c r="AE30" s="59">
        <f>+AE31+AE32+AE33</f>
        <v>4485710.45</v>
      </c>
      <c r="AF30" s="61">
        <f>+AF31+AF32+AF33</f>
        <v>3</v>
      </c>
      <c r="AG30" s="59">
        <f>+AG31+AG32+AG33</f>
        <v>661577.06000000006</v>
      </c>
      <c r="AH30" s="61">
        <f>+AH31+AH32+AH33</f>
        <v>2</v>
      </c>
      <c r="AI30" s="59">
        <f>+AI31+AI32+AI33</f>
        <v>897347.04</v>
      </c>
      <c r="AJ30" s="59">
        <f>+AJ31+AJ32+AJ33</f>
        <v>1033473.67</v>
      </c>
      <c r="AK30" s="59">
        <f>+AK31+AK32+AK33</f>
        <v>632906.64</v>
      </c>
      <c r="AL30" s="61">
        <f>+AL31+AL32+AL33</f>
        <v>12</v>
      </c>
      <c r="AM30" s="59">
        <f>+AM31+AM32+AM33</f>
        <v>923563.44</v>
      </c>
      <c r="AN30" s="61">
        <f>+AN31+AN32+AN33</f>
        <v>9</v>
      </c>
      <c r="AO30" s="59">
        <f>+AO31+AO32+AO33</f>
        <v>3214978.87</v>
      </c>
      <c r="AP30" s="61">
        <f>+AP31+AP32+AP33</f>
        <v>13</v>
      </c>
      <c r="AQ30" s="59">
        <f>+AQ31+AQ32+AQ33</f>
        <v>595394.38</v>
      </c>
      <c r="AR30" s="59">
        <f>+AR31+AR32+AR33</f>
        <v>1574851.7400000002</v>
      </c>
      <c r="AS30" s="59">
        <f>+AS31+AS32+AS33</f>
        <v>1822919.14</v>
      </c>
      <c r="AT30" s="60">
        <f>+AT31+AT32+AT33</f>
        <v>19</v>
      </c>
      <c r="AU30" s="59">
        <f>+AU31+AU32+AU33</f>
        <v>7984538.2699999996</v>
      </c>
      <c r="AV30" s="60">
        <f>+AV31+AV32+AV33</f>
        <v>6</v>
      </c>
      <c r="AW30" s="59">
        <f>+AW31+AW32+AW33</f>
        <v>491299</v>
      </c>
      <c r="AX30" s="60">
        <f>+AX31+AX32+AX33</f>
        <v>3</v>
      </c>
      <c r="AY30" s="59">
        <f>+AY31+AY32+AY33</f>
        <v>149867</v>
      </c>
      <c r="AZ30" s="59">
        <f>+AZ31+AZ32+AZ33</f>
        <v>784996.89999999991</v>
      </c>
      <c r="BA30" s="59">
        <f>+BA31+BA32+BA33</f>
        <v>910167.04000000004</v>
      </c>
      <c r="BB30" s="60">
        <f>+BB31+BB32+BB33</f>
        <v>12</v>
      </c>
      <c r="BC30" s="59">
        <f>+BC31+BC32+BC33</f>
        <v>2454939.73</v>
      </c>
      <c r="BD30" s="60">
        <f>+BD31+BD32+BD33</f>
        <v>10</v>
      </c>
      <c r="BE30" s="59">
        <f>+BE31+BE32+BE33</f>
        <v>2460666.6799999997</v>
      </c>
      <c r="BF30" s="60">
        <f>+BF31+BF32+BF33</f>
        <v>5</v>
      </c>
      <c r="BG30" s="59">
        <f>+BG31+BG32+BG33</f>
        <v>1688175</v>
      </c>
      <c r="BH30" s="59">
        <f>+BH31+BH32+BH33</f>
        <v>185527.72</v>
      </c>
      <c r="BI30" s="59">
        <f>+BI31+BI32+BI33</f>
        <v>212857.21000000002</v>
      </c>
      <c r="BJ30" s="60">
        <f>+BJ31+BJ32+BJ33</f>
        <v>12</v>
      </c>
      <c r="BK30" s="59">
        <f>+BK31+BK32+BK33</f>
        <v>2531306.48</v>
      </c>
      <c r="BL30" s="60">
        <f>+BL31+BL32+BL33</f>
        <v>13</v>
      </c>
      <c r="BM30" s="59">
        <f>+BM31+BM32+BM33</f>
        <v>4053252.21</v>
      </c>
      <c r="BN30" s="60">
        <f>+BN31+BN32+BN33</f>
        <v>5</v>
      </c>
      <c r="BO30" s="59">
        <f>+BO31+BO32+BO33</f>
        <v>242045</v>
      </c>
      <c r="BP30" s="59">
        <f>+BP31+BP32+BP33</f>
        <v>1577659</v>
      </c>
      <c r="BQ30" s="59">
        <f>+BQ31+BQ32+BQ33</f>
        <v>1557261.5</v>
      </c>
      <c r="BR30" s="60">
        <f>+BR31+BR32+BR33</f>
        <v>5</v>
      </c>
      <c r="BS30" s="59">
        <f>+BS31+BS32+BS33</f>
        <v>1302436.82</v>
      </c>
      <c r="BT30" s="60">
        <f>+BT31+BT32+BT33</f>
        <v>5</v>
      </c>
      <c r="BU30" s="59">
        <f>+BU31+BU32+BU33</f>
        <v>2476202</v>
      </c>
      <c r="BV30" s="60">
        <f>+BV31+BV32+BV33</f>
        <v>6</v>
      </c>
      <c r="BW30" s="59">
        <f>+BW31+BW32+BW33</f>
        <v>1302285</v>
      </c>
      <c r="BX30" s="59">
        <f>+BX31+BX32+BX33</f>
        <v>913714.77</v>
      </c>
      <c r="BY30" s="59">
        <f>+BY31+BY32+BY33</f>
        <v>927432.2699999999</v>
      </c>
      <c r="BZ30" s="60">
        <f>+BZ31+BZ32+BZ33</f>
        <v>0</v>
      </c>
      <c r="CA30" s="59">
        <f>+CA31+CA32+CA33</f>
        <v>0</v>
      </c>
      <c r="CB30" s="60">
        <f>+CB31+CB32+CB33</f>
        <v>4</v>
      </c>
      <c r="CC30" s="59">
        <f>+CC31+CC32+CC33</f>
        <v>2328846.2599999998</v>
      </c>
      <c r="CD30" s="60">
        <f>+CD31+CD32+CD33</f>
        <v>0</v>
      </c>
      <c r="CE30" s="59">
        <f>+CE31+CE32+CE33</f>
        <v>0</v>
      </c>
      <c r="CF30" s="59">
        <f>+CF31+CF32+CF33</f>
        <v>773616.27</v>
      </c>
      <c r="CG30" s="59">
        <f>+CG31+CG32+CG33</f>
        <v>756296.27</v>
      </c>
      <c r="CH30" s="60">
        <f>+CH31+CH32+CH33</f>
        <v>0</v>
      </c>
      <c r="CI30" s="59">
        <f>+CI31+CI32+CI33</f>
        <v>0</v>
      </c>
      <c r="CJ30" s="60">
        <f>+CJ31+CJ32+CJ33</f>
        <v>2</v>
      </c>
      <c r="CK30" s="59">
        <f>+CK31+CK32+CK33</f>
        <v>100000</v>
      </c>
      <c r="CL30" s="60">
        <f>+CL31+CL32+CL33</f>
        <v>0</v>
      </c>
      <c r="CM30" s="59">
        <f>+CM31+CM32+CM33</f>
        <v>0</v>
      </c>
      <c r="CN30" s="59">
        <f>+CN31+CN32+CN33</f>
        <v>-6455.69</v>
      </c>
      <c r="CO30" s="59">
        <f>+CO31+CO32+CO33</f>
        <v>-106497.15</v>
      </c>
      <c r="CP30" s="58">
        <f>+CP31+CP32+CP33</f>
        <v>95</v>
      </c>
      <c r="CQ30" s="56">
        <f>+CQ31+CQ32+CQ33</f>
        <v>23875103.73</v>
      </c>
      <c r="CR30" s="57">
        <f>+CR31+CR32+CR33</f>
        <v>56</v>
      </c>
      <c r="CS30" s="56">
        <f>+CS31+CS32+CS33</f>
        <v>17128744.32</v>
      </c>
      <c r="CT30" s="57">
        <f>+CT31+CT32+CT33</f>
        <v>40</v>
      </c>
      <c r="CU30" s="56">
        <f>+CU31+CU32+CU33</f>
        <v>6726697.4199999999</v>
      </c>
      <c r="CV30" s="56">
        <f>+CV31+CV32+CV33</f>
        <v>6837384.379999999</v>
      </c>
      <c r="CW30" s="56">
        <f>+CW31+CW32+CW33</f>
        <v>6713342.9199999999</v>
      </c>
    </row>
    <row r="31" spans="1:260" ht="31.2">
      <c r="A31" s="54" t="s">
        <v>60</v>
      </c>
      <c r="B31" s="72" t="s">
        <v>59</v>
      </c>
      <c r="C31" s="46"/>
      <c r="D31" s="66"/>
      <c r="E31" s="46"/>
      <c r="F31" s="47"/>
      <c r="G31" s="46"/>
      <c r="H31" s="47"/>
      <c r="I31" s="46"/>
      <c r="J31" s="47"/>
      <c r="K31" s="46"/>
      <c r="L31" s="46"/>
      <c r="M31" s="46"/>
      <c r="N31" s="47"/>
      <c r="O31" s="46"/>
      <c r="P31" s="47"/>
      <c r="Q31" s="46"/>
      <c r="R31" s="47"/>
      <c r="S31" s="46"/>
      <c r="T31" s="46"/>
      <c r="U31" s="46"/>
      <c r="V31" s="47">
        <v>13</v>
      </c>
      <c r="W31" s="46">
        <v>4192608.54</v>
      </c>
      <c r="X31" s="47">
        <v>4</v>
      </c>
      <c r="Y31" s="46">
        <v>1341922.24</v>
      </c>
      <c r="Z31" s="47">
        <v>6</v>
      </c>
      <c r="AA31" s="46">
        <v>1851584</v>
      </c>
      <c r="AB31" s="46"/>
      <c r="AC31" s="46"/>
      <c r="AD31" s="47">
        <v>11</v>
      </c>
      <c r="AE31" s="46">
        <v>4009102.0900000003</v>
      </c>
      <c r="AF31" s="50">
        <v>3</v>
      </c>
      <c r="AG31" s="46">
        <v>661577.06000000006</v>
      </c>
      <c r="AH31" s="50">
        <v>2</v>
      </c>
      <c r="AI31" s="46">
        <v>897347.04</v>
      </c>
      <c r="AJ31" s="46">
        <v>1033473.67</v>
      </c>
      <c r="AK31" s="46">
        <v>632906.64</v>
      </c>
      <c r="AL31" s="50">
        <v>5</v>
      </c>
      <c r="AM31" s="46">
        <v>583139.43999999994</v>
      </c>
      <c r="AN31" s="50">
        <v>8</v>
      </c>
      <c r="AO31" s="46">
        <v>3175824.68</v>
      </c>
      <c r="AP31" s="50">
        <v>1</v>
      </c>
      <c r="AQ31" s="46">
        <v>96185</v>
      </c>
      <c r="AR31" s="46">
        <v>1370734.37</v>
      </c>
      <c r="AS31" s="46">
        <f>1683600.88-5346.58-16039.73</f>
        <v>1662214.5699999998</v>
      </c>
      <c r="AT31" s="47">
        <v>2</v>
      </c>
      <c r="AU31" s="46">
        <v>282405.33999999997</v>
      </c>
      <c r="AV31" s="47">
        <v>3</v>
      </c>
      <c r="AW31" s="46">
        <v>402187</v>
      </c>
      <c r="AX31" s="47"/>
      <c r="AY31" s="46"/>
      <c r="AZ31" s="46">
        <v>402316.55</v>
      </c>
      <c r="BA31" s="46">
        <f>486543.08+21386.31</f>
        <v>507929.39</v>
      </c>
      <c r="BB31" s="47"/>
      <c r="BC31" s="46"/>
      <c r="BD31" s="47">
        <v>3</v>
      </c>
      <c r="BE31" s="46">
        <v>521382.75</v>
      </c>
      <c r="BF31" s="47"/>
      <c r="BG31" s="46"/>
      <c r="BH31" s="46">
        <v>-3473.99</v>
      </c>
      <c r="BI31" s="46">
        <v>0</v>
      </c>
      <c r="BJ31" s="47">
        <v>1</v>
      </c>
      <c r="BK31" s="46">
        <v>160540.5</v>
      </c>
      <c r="BL31" s="47"/>
      <c r="BM31" s="46"/>
      <c r="BN31" s="47"/>
      <c r="BO31" s="46"/>
      <c r="BP31" s="46">
        <v>17960.5</v>
      </c>
      <c r="BQ31" s="46">
        <v>17960.5</v>
      </c>
      <c r="BR31" s="47">
        <v>2</v>
      </c>
      <c r="BS31" s="46">
        <v>296048.82</v>
      </c>
      <c r="BT31" s="47"/>
      <c r="BU31" s="46"/>
      <c r="BV31" s="47">
        <v>2</v>
      </c>
      <c r="BW31" s="46">
        <v>262510</v>
      </c>
      <c r="BX31" s="46">
        <v>101392</v>
      </c>
      <c r="BY31" s="46">
        <v>101392</v>
      </c>
      <c r="BZ31" s="47"/>
      <c r="CA31" s="46"/>
      <c r="CB31" s="47">
        <v>2</v>
      </c>
      <c r="CC31" s="46">
        <v>278846.26</v>
      </c>
      <c r="CD31" s="47"/>
      <c r="CE31" s="46"/>
      <c r="CF31" s="46">
        <v>228026</v>
      </c>
      <c r="CG31" s="46">
        <v>228026</v>
      </c>
      <c r="CH31" s="47"/>
      <c r="CI31" s="46"/>
      <c r="CJ31" s="47"/>
      <c r="CK31" s="46"/>
      <c r="CL31" s="47"/>
      <c r="CM31" s="46"/>
      <c r="CN31" s="46"/>
      <c r="CO31" s="46">
        <v>-84018</v>
      </c>
      <c r="CP31" s="45">
        <f>F31+N31+V31+AD31+AL31+AT31+BB31+BJ31+BR31+BZ31+CH31</f>
        <v>34</v>
      </c>
      <c r="CQ31" s="44">
        <f>G31+O31+W31+AE31+AM31+AU31+BC31+BK31+BS31+CA31+CI31</f>
        <v>9523844.7300000004</v>
      </c>
      <c r="CR31" s="45">
        <f>H31+P31+X31+AF31+AN31+AV31+BD31+BL31+BT31+CB31+CJ31</f>
        <v>23</v>
      </c>
      <c r="CS31" s="44">
        <f>I31+Q31+Y31+AG31+AO31+AW31+BE31+BM31+BU31+CC31+CK31</f>
        <v>6381739.9900000002</v>
      </c>
      <c r="CT31" s="45">
        <f>J31+R31+Z31+AH31+AP31+AX31+BF31+BN31+BV31+CD31+CL31</f>
        <v>11</v>
      </c>
      <c r="CU31" s="44">
        <f>K31+S31+AA31+AI31+AQ31+AY31+BG31+BO31+BW31+CE31+CM31</f>
        <v>3107626.04</v>
      </c>
      <c r="CV31" s="44">
        <f>L31+T31+AB31+AJ31+AR31+AZ31+BH31+BP31+BX31+CF31+CN31</f>
        <v>3150429.0999999996</v>
      </c>
      <c r="CW31" s="44">
        <f>M31+U31+AC31+AK31+AS31+BA31+BI31+BQ31+BY31+CG31+CO31</f>
        <v>3066411.1</v>
      </c>
      <c r="CX31" s="80"/>
      <c r="CY31" s="43"/>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c r="EO31" s="80"/>
      <c r="EP31" s="80"/>
      <c r="EQ31" s="80"/>
      <c r="ER31" s="80"/>
      <c r="ES31" s="80"/>
      <c r="ET31" s="80"/>
      <c r="EU31" s="80"/>
      <c r="EV31" s="80"/>
      <c r="EW31" s="80"/>
      <c r="EX31" s="80"/>
      <c r="EY31" s="80"/>
      <c r="EZ31" s="80"/>
      <c r="FA31" s="80"/>
      <c r="FB31" s="80"/>
      <c r="FC31" s="80"/>
      <c r="FD31" s="80"/>
      <c r="FE31" s="80"/>
      <c r="FF31" s="80"/>
      <c r="FG31" s="80"/>
      <c r="FH31" s="80"/>
      <c r="FI31" s="80"/>
      <c r="FJ31" s="80"/>
      <c r="FK31" s="80"/>
      <c r="FL31" s="80"/>
      <c r="FM31" s="80"/>
      <c r="FN31" s="80"/>
      <c r="FO31" s="80"/>
      <c r="FP31" s="80"/>
      <c r="FQ31" s="80"/>
      <c r="FR31" s="80"/>
      <c r="FS31" s="80"/>
      <c r="FT31" s="80"/>
      <c r="FU31" s="80"/>
      <c r="FV31" s="80"/>
      <c r="FW31" s="80"/>
      <c r="FX31" s="80"/>
      <c r="FY31" s="80"/>
      <c r="FZ31" s="80"/>
      <c r="GA31" s="80"/>
      <c r="GB31" s="80"/>
      <c r="GC31" s="80"/>
      <c r="GD31" s="80"/>
      <c r="GE31" s="80"/>
      <c r="GF31" s="80"/>
      <c r="GG31" s="80"/>
      <c r="GH31" s="80"/>
      <c r="GI31" s="80"/>
      <c r="GJ31" s="80"/>
      <c r="GK31" s="80"/>
      <c r="GL31" s="80"/>
      <c r="GM31" s="80"/>
      <c r="GN31" s="80"/>
      <c r="GO31" s="80"/>
      <c r="GP31" s="80"/>
      <c r="GQ31" s="80"/>
      <c r="GR31" s="80"/>
      <c r="GS31" s="80"/>
      <c r="GT31" s="80"/>
      <c r="GU31" s="80"/>
      <c r="GV31" s="80"/>
      <c r="GW31" s="80"/>
      <c r="GX31" s="80"/>
      <c r="GY31" s="80"/>
      <c r="GZ31" s="80"/>
      <c r="HA31" s="80"/>
      <c r="HB31" s="80"/>
      <c r="HC31" s="80"/>
      <c r="HD31" s="80"/>
      <c r="HE31" s="80"/>
      <c r="HF31" s="80"/>
      <c r="HG31" s="80"/>
      <c r="HH31" s="80"/>
      <c r="HI31" s="80"/>
      <c r="HJ31" s="80"/>
      <c r="HK31" s="80"/>
      <c r="HL31" s="80"/>
      <c r="HM31" s="80"/>
      <c r="HN31" s="80"/>
      <c r="HO31" s="80"/>
      <c r="HP31" s="80"/>
      <c r="HQ31" s="80"/>
      <c r="HR31" s="80"/>
      <c r="HS31" s="80"/>
      <c r="HT31" s="80"/>
      <c r="HU31" s="80"/>
      <c r="HV31" s="80"/>
      <c r="HW31" s="80"/>
      <c r="HX31" s="80"/>
      <c r="HY31" s="80"/>
      <c r="HZ31" s="80"/>
      <c r="IA31" s="80"/>
      <c r="IB31" s="80"/>
      <c r="IC31" s="80"/>
      <c r="ID31" s="80"/>
      <c r="IE31" s="80"/>
      <c r="IF31" s="80"/>
      <c r="IG31" s="80"/>
      <c r="IH31" s="80"/>
      <c r="II31" s="80"/>
      <c r="IJ31" s="80"/>
      <c r="IK31" s="80"/>
      <c r="IL31" s="80"/>
      <c r="IM31" s="80"/>
      <c r="IN31" s="80"/>
      <c r="IO31" s="80"/>
      <c r="IP31" s="80"/>
      <c r="IQ31" s="80"/>
      <c r="IR31" s="80"/>
      <c r="IS31" s="80"/>
      <c r="IT31" s="80"/>
      <c r="IU31" s="80"/>
      <c r="IV31" s="80"/>
      <c r="IW31" s="80"/>
      <c r="IX31" s="80"/>
      <c r="IY31" s="80"/>
      <c r="IZ31" s="80"/>
    </row>
    <row r="32" spans="1:260" ht="34.5" customHeight="1">
      <c r="A32" s="54" t="s">
        <v>58</v>
      </c>
      <c r="B32" s="72" t="s">
        <v>57</v>
      </c>
      <c r="C32" s="46"/>
      <c r="D32" s="66"/>
      <c r="E32" s="46"/>
      <c r="F32" s="47"/>
      <c r="G32" s="46"/>
      <c r="H32" s="47"/>
      <c r="I32" s="46"/>
      <c r="J32" s="47"/>
      <c r="K32" s="46"/>
      <c r="L32" s="46"/>
      <c r="M32" s="46"/>
      <c r="N32" s="47"/>
      <c r="O32" s="46"/>
      <c r="P32" s="47"/>
      <c r="Q32" s="46"/>
      <c r="R32" s="47"/>
      <c r="S32" s="46"/>
      <c r="T32" s="46"/>
      <c r="U32" s="46"/>
      <c r="V32" s="47"/>
      <c r="W32" s="46"/>
      <c r="X32" s="47"/>
      <c r="Y32" s="46"/>
      <c r="Z32" s="47"/>
      <c r="AA32" s="46"/>
      <c r="AB32" s="46"/>
      <c r="AC32" s="46"/>
      <c r="AD32" s="47">
        <v>11</v>
      </c>
      <c r="AE32" s="46">
        <v>476608.36</v>
      </c>
      <c r="AF32" s="50"/>
      <c r="AG32" s="46"/>
      <c r="AH32" s="50"/>
      <c r="AI32" s="46"/>
      <c r="AJ32" s="46"/>
      <c r="AK32" s="46"/>
      <c r="AL32" s="50">
        <v>7</v>
      </c>
      <c r="AM32" s="46">
        <v>340424</v>
      </c>
      <c r="AN32" s="50">
        <v>1</v>
      </c>
      <c r="AO32" s="46">
        <v>39154.19</v>
      </c>
      <c r="AP32" s="50">
        <f>11+1</f>
        <v>12</v>
      </c>
      <c r="AQ32" s="46">
        <f>482532.5+16676.88</f>
        <v>499209.38</v>
      </c>
      <c r="AR32" s="46">
        <v>204117.37</v>
      </c>
      <c r="AS32" s="46">
        <f>139318.26+5346.58+16039.73</f>
        <v>160704.57</v>
      </c>
      <c r="AT32" s="47">
        <v>13</v>
      </c>
      <c r="AU32" s="46">
        <v>497941.93</v>
      </c>
      <c r="AV32" s="47">
        <v>3</v>
      </c>
      <c r="AW32" s="46">
        <v>89112</v>
      </c>
      <c r="AX32" s="47">
        <v>3</v>
      </c>
      <c r="AY32" s="46">
        <v>149867</v>
      </c>
      <c r="AZ32" s="46">
        <v>382680.35</v>
      </c>
      <c r="BA32" s="46">
        <f>423623.96-21386.31</f>
        <v>402237.65</v>
      </c>
      <c r="BB32" s="47">
        <v>10</v>
      </c>
      <c r="BC32" s="46">
        <v>421024.73</v>
      </c>
      <c r="BD32" s="47">
        <v>6</v>
      </c>
      <c r="BE32" s="46">
        <v>235092.93</v>
      </c>
      <c r="BF32" s="47">
        <v>4</v>
      </c>
      <c r="BG32" s="46">
        <v>188175</v>
      </c>
      <c r="BH32" s="46">
        <v>189001.71</v>
      </c>
      <c r="BI32" s="46">
        <v>212857.21000000002</v>
      </c>
      <c r="BJ32" s="47">
        <v>10</v>
      </c>
      <c r="BK32" s="46">
        <v>442999.5</v>
      </c>
      <c r="BL32" s="47">
        <v>11</v>
      </c>
      <c r="BM32" s="46">
        <v>426820.73</v>
      </c>
      <c r="BN32" s="47">
        <v>5</v>
      </c>
      <c r="BO32" s="46">
        <v>242045</v>
      </c>
      <c r="BP32" s="46">
        <v>237298.5</v>
      </c>
      <c r="BQ32" s="46">
        <v>216901</v>
      </c>
      <c r="BR32" s="47">
        <v>2</v>
      </c>
      <c r="BS32" s="46">
        <v>64962</v>
      </c>
      <c r="BT32" s="47">
        <v>3</v>
      </c>
      <c r="BU32" s="46">
        <v>140952</v>
      </c>
      <c r="BV32" s="47">
        <v>3</v>
      </c>
      <c r="BW32" s="46">
        <v>98349</v>
      </c>
      <c r="BX32" s="46">
        <v>164067.17000000001</v>
      </c>
      <c r="BY32" s="46">
        <v>177784.66999999993</v>
      </c>
      <c r="BZ32" s="47"/>
      <c r="CA32" s="46"/>
      <c r="CB32" s="47">
        <v>1</v>
      </c>
      <c r="CC32" s="46">
        <v>50000</v>
      </c>
      <c r="CD32" s="47"/>
      <c r="CE32" s="46"/>
      <c r="CF32" s="46">
        <v>74920.27</v>
      </c>
      <c r="CG32" s="46">
        <v>57600.269999999975</v>
      </c>
      <c r="CH32" s="47"/>
      <c r="CI32" s="46"/>
      <c r="CJ32" s="47">
        <v>2</v>
      </c>
      <c r="CK32" s="46">
        <v>100000</v>
      </c>
      <c r="CL32" s="47"/>
      <c r="CM32" s="46"/>
      <c r="CN32" s="46">
        <v>-6455.69</v>
      </c>
      <c r="CO32" s="46">
        <v>-22479.149999999998</v>
      </c>
      <c r="CP32" s="45">
        <f>F32+N32+V32+AD32+AL32+AT32+BB32+BJ32+BR32+BZ32+CH32</f>
        <v>53</v>
      </c>
      <c r="CQ32" s="44">
        <f>G32+O32+W32+AE32+AM32+AU32+BC32+BK32+BS32+CA32+CI32</f>
        <v>2243960.52</v>
      </c>
      <c r="CR32" s="45">
        <f>H32+P32+X32+AF32+AN32+AV32+BD32+BL32+BT32+CB32+CJ32</f>
        <v>27</v>
      </c>
      <c r="CS32" s="44">
        <f>I32+Q32+Y32+AG32+AO32+AW32+BE32+BM32+BU32+CC32+CK32</f>
        <v>1081131.8500000001</v>
      </c>
      <c r="CT32" s="45">
        <f>J32+R32+Z32+AH32+AP32+AX32+BF32+BN32+BV32+CD32+CL32</f>
        <v>27</v>
      </c>
      <c r="CU32" s="44">
        <f>K32+S32+AA32+AI32+AQ32+AY32+BG32+BO32+BW32+CE32+CM32</f>
        <v>1177645.3799999999</v>
      </c>
      <c r="CV32" s="44">
        <f>L32+T32+AB32+AJ32+AR32+AZ32+BH32+BP32+BX32+CF32+CN32</f>
        <v>1245629.68</v>
      </c>
      <c r="CW32" s="44">
        <f>M32+U32+AC32+AK32+AS32+BA32+BI32+BQ32+BY32+CG32+CO32</f>
        <v>1205606.22</v>
      </c>
      <c r="CX32" s="80"/>
      <c r="CY32" s="43"/>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c r="EN32" s="80"/>
      <c r="EO32" s="80"/>
      <c r="EP32" s="80"/>
      <c r="EQ32" s="80"/>
      <c r="ER32" s="80"/>
      <c r="ES32" s="80"/>
      <c r="ET32" s="80"/>
      <c r="EU32" s="80"/>
      <c r="EV32" s="80"/>
      <c r="EW32" s="80"/>
      <c r="EX32" s="80"/>
      <c r="EY32" s="80"/>
      <c r="EZ32" s="80"/>
      <c r="FA32" s="80"/>
      <c r="FB32" s="80"/>
      <c r="FC32" s="80"/>
      <c r="FD32" s="80"/>
      <c r="FE32" s="80"/>
      <c r="FF32" s="80"/>
      <c r="FG32" s="80"/>
      <c r="FH32" s="80"/>
      <c r="FI32" s="80"/>
      <c r="FJ32" s="80"/>
      <c r="FK32" s="80"/>
      <c r="FL32" s="80"/>
      <c r="FM32" s="80"/>
      <c r="FN32" s="80"/>
      <c r="FO32" s="80"/>
      <c r="FP32" s="80"/>
      <c r="FQ32" s="80"/>
      <c r="FR32" s="80"/>
      <c r="FS32" s="80"/>
      <c r="FT32" s="80"/>
      <c r="FU32" s="80"/>
      <c r="FV32" s="80"/>
      <c r="FW32" s="80"/>
      <c r="FX32" s="80"/>
      <c r="FY32" s="80"/>
      <c r="FZ32" s="80"/>
      <c r="GA32" s="80"/>
      <c r="GB32" s="80"/>
      <c r="GC32" s="80"/>
      <c r="GD32" s="80"/>
      <c r="GE32" s="80"/>
      <c r="GF32" s="80"/>
      <c r="GG32" s="80"/>
      <c r="GH32" s="80"/>
      <c r="GI32" s="80"/>
      <c r="GJ32" s="80"/>
      <c r="GK32" s="80"/>
      <c r="GL32" s="80"/>
      <c r="GM32" s="80"/>
      <c r="GN32" s="80"/>
      <c r="GO32" s="80"/>
      <c r="GP32" s="80"/>
      <c r="GQ32" s="80"/>
      <c r="GR32" s="80"/>
      <c r="GS32" s="80"/>
      <c r="GT32" s="80"/>
      <c r="GU32" s="80"/>
      <c r="GV32" s="80"/>
      <c r="GW32" s="80"/>
      <c r="GX32" s="80"/>
      <c r="GY32" s="80"/>
      <c r="GZ32" s="80"/>
      <c r="HA32" s="80"/>
      <c r="HB32" s="80"/>
      <c r="HC32" s="80"/>
      <c r="HD32" s="80"/>
      <c r="HE32" s="80"/>
      <c r="HF32" s="80"/>
      <c r="HG32" s="80"/>
      <c r="HH32" s="80"/>
      <c r="HI32" s="80"/>
      <c r="HJ32" s="80"/>
      <c r="HK32" s="80"/>
      <c r="HL32" s="80"/>
      <c r="HM32" s="80"/>
      <c r="HN32" s="80"/>
      <c r="HO32" s="80"/>
      <c r="HP32" s="80"/>
      <c r="HQ32" s="80"/>
      <c r="HR32" s="80"/>
      <c r="HS32" s="80"/>
      <c r="HT32" s="80"/>
      <c r="HU32" s="80"/>
      <c r="HV32" s="80"/>
      <c r="HW32" s="80"/>
      <c r="HX32" s="80"/>
      <c r="HY32" s="80"/>
      <c r="HZ32" s="80"/>
      <c r="IA32" s="80"/>
      <c r="IB32" s="80"/>
      <c r="IC32" s="80"/>
      <c r="ID32" s="80"/>
      <c r="IE32" s="80"/>
      <c r="IF32" s="80"/>
      <c r="IG32" s="80"/>
      <c r="IH32" s="80"/>
      <c r="II32" s="80"/>
      <c r="IJ32" s="80"/>
      <c r="IK32" s="80"/>
      <c r="IL32" s="80"/>
      <c r="IM32" s="80"/>
      <c r="IN32" s="80"/>
      <c r="IO32" s="80"/>
      <c r="IP32" s="80"/>
      <c r="IQ32" s="80"/>
      <c r="IR32" s="80"/>
      <c r="IS32" s="80"/>
      <c r="IT32" s="80"/>
      <c r="IU32" s="80"/>
      <c r="IV32" s="80"/>
      <c r="IW32" s="80"/>
      <c r="IX32" s="80"/>
      <c r="IY32" s="80"/>
      <c r="IZ32" s="80"/>
    </row>
    <row r="33" spans="1:260" ht="49.5" customHeight="1">
      <c r="A33" s="54" t="s">
        <v>56</v>
      </c>
      <c r="B33" s="72" t="s">
        <v>55</v>
      </c>
      <c r="C33" s="46"/>
      <c r="D33" s="66"/>
      <c r="E33" s="46"/>
      <c r="F33" s="47"/>
      <c r="G33" s="46"/>
      <c r="H33" s="47"/>
      <c r="I33" s="46"/>
      <c r="J33" s="47"/>
      <c r="K33" s="46"/>
      <c r="L33" s="46"/>
      <c r="M33" s="46"/>
      <c r="N33" s="47"/>
      <c r="O33" s="46"/>
      <c r="P33" s="47"/>
      <c r="Q33" s="46"/>
      <c r="R33" s="47"/>
      <c r="S33" s="46"/>
      <c r="T33" s="46"/>
      <c r="U33" s="46"/>
      <c r="V33" s="47"/>
      <c r="W33" s="46"/>
      <c r="X33" s="47"/>
      <c r="Y33" s="46"/>
      <c r="Z33" s="47"/>
      <c r="AA33" s="46"/>
      <c r="AB33" s="46"/>
      <c r="AC33" s="46"/>
      <c r="AD33" s="47"/>
      <c r="AE33" s="46"/>
      <c r="AF33" s="50"/>
      <c r="AG33" s="46"/>
      <c r="AH33" s="50"/>
      <c r="AI33" s="46"/>
      <c r="AJ33" s="46"/>
      <c r="AK33" s="46"/>
      <c r="AL33" s="50"/>
      <c r="AM33" s="46"/>
      <c r="AN33" s="50"/>
      <c r="AO33" s="46"/>
      <c r="AP33" s="50"/>
      <c r="AQ33" s="46"/>
      <c r="AR33" s="46"/>
      <c r="AS33" s="46"/>
      <c r="AT33" s="47">
        <v>4</v>
      </c>
      <c r="AU33" s="46">
        <v>7204191</v>
      </c>
      <c r="AV33" s="47"/>
      <c r="AW33" s="46"/>
      <c r="AX33" s="47"/>
      <c r="AY33" s="46"/>
      <c r="AZ33" s="46"/>
      <c r="BA33" s="46"/>
      <c r="BB33" s="47">
        <v>2</v>
      </c>
      <c r="BC33" s="46">
        <v>2033915</v>
      </c>
      <c r="BD33" s="47">
        <v>1</v>
      </c>
      <c r="BE33" s="46">
        <v>1704191</v>
      </c>
      <c r="BF33" s="47">
        <v>1</v>
      </c>
      <c r="BG33" s="46">
        <v>1500000</v>
      </c>
      <c r="BH33" s="46"/>
      <c r="BI33" s="46"/>
      <c r="BJ33" s="47">
        <v>1</v>
      </c>
      <c r="BK33" s="46">
        <v>1927766.48</v>
      </c>
      <c r="BL33" s="47">
        <v>2</v>
      </c>
      <c r="BM33" s="46">
        <v>3626431.48</v>
      </c>
      <c r="BN33" s="47"/>
      <c r="BO33" s="46"/>
      <c r="BP33" s="46">
        <v>1322400</v>
      </c>
      <c r="BQ33" s="46">
        <v>1322400</v>
      </c>
      <c r="BR33" s="47">
        <v>1</v>
      </c>
      <c r="BS33" s="46">
        <v>941426</v>
      </c>
      <c r="BT33" s="47">
        <v>2</v>
      </c>
      <c r="BU33" s="46">
        <v>2335250</v>
      </c>
      <c r="BV33" s="47">
        <v>1</v>
      </c>
      <c r="BW33" s="46">
        <v>941426</v>
      </c>
      <c r="BX33" s="46">
        <v>648255.6</v>
      </c>
      <c r="BY33" s="46">
        <v>648255.6</v>
      </c>
      <c r="BZ33" s="47"/>
      <c r="CA33" s="46"/>
      <c r="CB33" s="47">
        <v>1</v>
      </c>
      <c r="CC33" s="46">
        <v>2000000</v>
      </c>
      <c r="CD33" s="47"/>
      <c r="CE33" s="46"/>
      <c r="CF33" s="46">
        <v>470670</v>
      </c>
      <c r="CG33" s="46">
        <v>470670</v>
      </c>
      <c r="CH33" s="47"/>
      <c r="CI33" s="46"/>
      <c r="CJ33" s="47"/>
      <c r="CK33" s="46"/>
      <c r="CL33" s="47"/>
      <c r="CM33" s="46"/>
      <c r="CN33" s="46"/>
      <c r="CO33" s="46"/>
      <c r="CP33" s="45">
        <f>F33+N33+V33+AD33+AL33+AT33+BB33+BJ33+BR33+BZ33+CH33</f>
        <v>8</v>
      </c>
      <c r="CQ33" s="44">
        <f>G33+O33+W33+AE33+AM33+AU33+BC33+BK33+BS33+CA33+CI33</f>
        <v>12107298.48</v>
      </c>
      <c r="CR33" s="45">
        <f>H33+P33+X33+AF33+AN33+AV33+BD33+BL33+BT33+CB33+CJ33</f>
        <v>6</v>
      </c>
      <c r="CS33" s="44">
        <f>I33+Q33+Y33+AG33+AO33+AW33+BE33+BM33+BU33+CC33+CK33</f>
        <v>9665872.4800000004</v>
      </c>
      <c r="CT33" s="45">
        <f>J33+R33+Z33+AH33+AP33+AX33+BF33+BN33+BV33+CD33+CL33</f>
        <v>2</v>
      </c>
      <c r="CU33" s="44">
        <f>K33+S33+AA33+AI33+AQ33+AY33+BG33+BO33+BW33+CE33+CM33</f>
        <v>2441426</v>
      </c>
      <c r="CV33" s="44">
        <f>L33+T33+AB33+AJ33+AR33+AZ33+BH33+BP33+BX33+CF33+CN33</f>
        <v>2441325.6</v>
      </c>
      <c r="CW33" s="44">
        <f>M33+U33+AC33+AK33+AS33+BA33+BI33+BQ33+BY33+CG33+CO33</f>
        <v>2441325.6</v>
      </c>
      <c r="CX33" s="80"/>
      <c r="CY33" s="43"/>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80"/>
      <c r="FE33" s="80"/>
      <c r="FF33" s="80"/>
      <c r="FG33" s="80"/>
      <c r="FH33" s="80"/>
      <c r="FI33" s="80"/>
      <c r="FJ33" s="80"/>
      <c r="FK33" s="80"/>
      <c r="FL33" s="80"/>
      <c r="FM33" s="80"/>
      <c r="FN33" s="80"/>
      <c r="FO33" s="80"/>
      <c r="FP33" s="80"/>
      <c r="FQ33" s="80"/>
      <c r="FR33" s="80"/>
      <c r="FS33" s="80"/>
      <c r="FT33" s="80"/>
      <c r="FU33" s="80"/>
      <c r="FV33" s="80"/>
      <c r="FW33" s="80"/>
      <c r="FX33" s="80"/>
      <c r="FY33" s="80"/>
      <c r="FZ33" s="80"/>
      <c r="GA33" s="80"/>
      <c r="GB33" s="80"/>
      <c r="GC33" s="80"/>
      <c r="GD33" s="80"/>
      <c r="GE33" s="80"/>
      <c r="GF33" s="80"/>
      <c r="GG33" s="80"/>
      <c r="GH33" s="80"/>
      <c r="GI33" s="80"/>
      <c r="GJ33" s="80"/>
      <c r="GK33" s="80"/>
      <c r="GL33" s="80"/>
      <c r="GM33" s="80"/>
      <c r="GN33" s="80"/>
      <c r="GO33" s="80"/>
      <c r="GP33" s="80"/>
      <c r="GQ33" s="80"/>
      <c r="GR33" s="80"/>
      <c r="GS33" s="80"/>
      <c r="GT33" s="80"/>
      <c r="GU33" s="80"/>
      <c r="GV33" s="80"/>
      <c r="GW33" s="80"/>
      <c r="GX33" s="80"/>
      <c r="GY33" s="80"/>
      <c r="GZ33" s="80"/>
      <c r="HA33" s="80"/>
      <c r="HB33" s="80"/>
      <c r="HC33" s="80"/>
      <c r="HD33" s="80"/>
      <c r="HE33" s="80"/>
      <c r="HF33" s="80"/>
      <c r="HG33" s="80"/>
      <c r="HH33" s="80"/>
      <c r="HI33" s="80"/>
      <c r="HJ33" s="80"/>
      <c r="HK33" s="80"/>
      <c r="HL33" s="80"/>
      <c r="HM33" s="80"/>
      <c r="HN33" s="80"/>
      <c r="HO33" s="80"/>
      <c r="HP33" s="80"/>
      <c r="HQ33" s="80"/>
      <c r="HR33" s="80"/>
      <c r="HS33" s="80"/>
      <c r="HT33" s="80"/>
      <c r="HU33" s="80"/>
      <c r="HV33" s="80"/>
      <c r="HW33" s="80"/>
      <c r="HX33" s="80"/>
      <c r="HY33" s="80"/>
      <c r="HZ33" s="80"/>
      <c r="IA33" s="80"/>
      <c r="IB33" s="80"/>
      <c r="IC33" s="80"/>
      <c r="ID33" s="80"/>
      <c r="IE33" s="80"/>
      <c r="IF33" s="80"/>
      <c r="IG33" s="80"/>
      <c r="IH33" s="80"/>
      <c r="II33" s="80"/>
      <c r="IJ33" s="80"/>
      <c r="IK33" s="80"/>
      <c r="IL33" s="80"/>
      <c r="IM33" s="80"/>
      <c r="IN33" s="80"/>
      <c r="IO33" s="80"/>
      <c r="IP33" s="80"/>
      <c r="IQ33" s="80"/>
      <c r="IR33" s="80"/>
      <c r="IS33" s="80"/>
      <c r="IT33" s="80"/>
      <c r="IU33" s="80"/>
      <c r="IV33" s="80"/>
      <c r="IW33" s="80"/>
      <c r="IX33" s="80"/>
      <c r="IY33" s="80"/>
      <c r="IZ33" s="80"/>
    </row>
    <row r="34" spans="1:260" s="55" customFormat="1" ht="46.8">
      <c r="A34" s="64" t="s">
        <v>54</v>
      </c>
      <c r="B34" s="68" t="s">
        <v>53</v>
      </c>
      <c r="C34" s="59"/>
      <c r="D34" s="68"/>
      <c r="E34" s="59"/>
      <c r="F34" s="60">
        <f>+F35</f>
        <v>0</v>
      </c>
      <c r="G34" s="59">
        <f>+G35</f>
        <v>0</v>
      </c>
      <c r="H34" s="60">
        <f>+H35</f>
        <v>0</v>
      </c>
      <c r="I34" s="59">
        <f>+I35</f>
        <v>0</v>
      </c>
      <c r="J34" s="60">
        <f>+J35</f>
        <v>0</v>
      </c>
      <c r="K34" s="59">
        <f>+K35</f>
        <v>0</v>
      </c>
      <c r="L34" s="59">
        <f>+L35</f>
        <v>0</v>
      </c>
      <c r="M34" s="59">
        <f>M35</f>
        <v>0</v>
      </c>
      <c r="N34" s="60">
        <f>+N35</f>
        <v>0</v>
      </c>
      <c r="O34" s="59">
        <f>+O35</f>
        <v>0</v>
      </c>
      <c r="P34" s="60">
        <f>+P35</f>
        <v>0</v>
      </c>
      <c r="Q34" s="59">
        <f>+Q35</f>
        <v>0</v>
      </c>
      <c r="R34" s="60">
        <f>+R35</f>
        <v>0</v>
      </c>
      <c r="S34" s="59">
        <f>+S35</f>
        <v>0</v>
      </c>
      <c r="T34" s="59">
        <f>+T35</f>
        <v>0</v>
      </c>
      <c r="U34" s="59">
        <f>U35</f>
        <v>0</v>
      </c>
      <c r="V34" s="60">
        <f>+V35</f>
        <v>1</v>
      </c>
      <c r="W34" s="59">
        <f>+W35</f>
        <v>41215.230000000003</v>
      </c>
      <c r="X34" s="60">
        <f>+X35</f>
        <v>0</v>
      </c>
      <c r="Y34" s="59">
        <f>+Y35</f>
        <v>0</v>
      </c>
      <c r="Z34" s="60">
        <f>+Z35</f>
        <v>0</v>
      </c>
      <c r="AA34" s="59">
        <f>+AA35</f>
        <v>0</v>
      </c>
      <c r="AB34" s="59">
        <f>+AB35</f>
        <v>0</v>
      </c>
      <c r="AC34" s="59">
        <f>AC35</f>
        <v>0</v>
      </c>
      <c r="AD34" s="61">
        <f>+AD35</f>
        <v>1</v>
      </c>
      <c r="AE34" s="59">
        <f>+AE35</f>
        <v>75000</v>
      </c>
      <c r="AF34" s="61">
        <f>+AF35</f>
        <v>1</v>
      </c>
      <c r="AG34" s="59">
        <f>+AG35</f>
        <v>41215.230000000003</v>
      </c>
      <c r="AH34" s="61">
        <f>+AH35</f>
        <v>0</v>
      </c>
      <c r="AI34" s="59">
        <f>+AI35</f>
        <v>0</v>
      </c>
      <c r="AJ34" s="59">
        <f>+AJ35</f>
        <v>0</v>
      </c>
      <c r="AK34" s="59">
        <f>AK35</f>
        <v>0</v>
      </c>
      <c r="AL34" s="61">
        <f>+AL35</f>
        <v>1</v>
      </c>
      <c r="AM34" s="59">
        <f>+AM35</f>
        <v>14241</v>
      </c>
      <c r="AN34" s="61">
        <f>+AN35</f>
        <v>1</v>
      </c>
      <c r="AO34" s="59">
        <f>+AO35</f>
        <v>75000</v>
      </c>
      <c r="AP34" s="61">
        <f>+AP35</f>
        <v>1</v>
      </c>
      <c r="AQ34" s="59">
        <f>+AQ35</f>
        <v>14241</v>
      </c>
      <c r="AR34" s="59">
        <f>+AR35</f>
        <v>0</v>
      </c>
      <c r="AS34" s="59">
        <f>AS35</f>
        <v>0</v>
      </c>
      <c r="AT34" s="60">
        <f>AT35</f>
        <v>0</v>
      </c>
      <c r="AU34" s="59">
        <f>AU35</f>
        <v>0</v>
      </c>
      <c r="AV34" s="60">
        <f>AV35</f>
        <v>0</v>
      </c>
      <c r="AW34" s="59">
        <f>AW35</f>
        <v>0</v>
      </c>
      <c r="AX34" s="60">
        <f>AX35</f>
        <v>0</v>
      </c>
      <c r="AY34" s="59">
        <f>AY35</f>
        <v>0</v>
      </c>
      <c r="AZ34" s="59">
        <f>AZ35</f>
        <v>10997.57</v>
      </c>
      <c r="BA34" s="59">
        <f>BA35</f>
        <v>10997.57</v>
      </c>
      <c r="BB34" s="60">
        <f>BB35</f>
        <v>0</v>
      </c>
      <c r="BC34" s="59">
        <f>BC35</f>
        <v>0</v>
      </c>
      <c r="BD34" s="60">
        <f>BD35</f>
        <v>0</v>
      </c>
      <c r="BE34" s="59">
        <f>BE35</f>
        <v>0</v>
      </c>
      <c r="BF34" s="60">
        <f>BF35</f>
        <v>0</v>
      </c>
      <c r="BG34" s="59">
        <f>BG35</f>
        <v>0</v>
      </c>
      <c r="BH34" s="59">
        <f>BH35</f>
        <v>0</v>
      </c>
      <c r="BI34" s="59">
        <f>BI35</f>
        <v>0</v>
      </c>
      <c r="BJ34" s="60">
        <f>BJ35</f>
        <v>3</v>
      </c>
      <c r="BK34" s="59">
        <f>BK35</f>
        <v>68090.62</v>
      </c>
      <c r="BL34" s="60">
        <f>BL35</f>
        <v>0</v>
      </c>
      <c r="BM34" s="59">
        <f>BM35</f>
        <v>0</v>
      </c>
      <c r="BN34" s="60">
        <f>BN35</f>
        <v>0</v>
      </c>
      <c r="BO34" s="59">
        <f>BO35</f>
        <v>0</v>
      </c>
      <c r="BP34" s="59">
        <f>BP35</f>
        <v>0</v>
      </c>
      <c r="BQ34" s="59">
        <f>BQ35</f>
        <v>0</v>
      </c>
      <c r="BR34" s="60">
        <f>BR35</f>
        <v>4</v>
      </c>
      <c r="BS34" s="59">
        <f>BS35</f>
        <v>117465.69</v>
      </c>
      <c r="BT34" s="60">
        <f>BT35</f>
        <v>1</v>
      </c>
      <c r="BU34" s="59">
        <f>BU35</f>
        <v>10862.62</v>
      </c>
      <c r="BV34" s="60">
        <f>BV35</f>
        <v>6</v>
      </c>
      <c r="BW34" s="59">
        <f>BW35</f>
        <v>174692</v>
      </c>
      <c r="BX34" s="59">
        <f>BX35</f>
        <v>13339</v>
      </c>
      <c r="BY34" s="59">
        <f>BY35</f>
        <v>13339</v>
      </c>
      <c r="BZ34" s="60">
        <f>BZ35</f>
        <v>4</v>
      </c>
      <c r="CA34" s="59">
        <f>CA35</f>
        <v>167612.87</v>
      </c>
      <c r="CB34" s="60">
        <f>CB35</f>
        <v>2</v>
      </c>
      <c r="CC34" s="59">
        <f>CC35</f>
        <v>138991.6</v>
      </c>
      <c r="CD34" s="60">
        <f>CD35</f>
        <v>2</v>
      </c>
      <c r="CE34" s="59">
        <f>CE35</f>
        <v>28621</v>
      </c>
      <c r="CF34" s="59">
        <f>CF35</f>
        <v>185110.25</v>
      </c>
      <c r="CG34" s="59">
        <f>CG35</f>
        <v>100086.25</v>
      </c>
      <c r="CH34" s="60">
        <f>CH35</f>
        <v>0</v>
      </c>
      <c r="CI34" s="59">
        <f>CI35</f>
        <v>0</v>
      </c>
      <c r="CJ34" s="60">
        <f>CJ35</f>
        <v>0</v>
      </c>
      <c r="CK34" s="59">
        <f>CK35</f>
        <v>0</v>
      </c>
      <c r="CL34" s="60">
        <f>CL35</f>
        <v>0</v>
      </c>
      <c r="CM34" s="59">
        <f>CM35</f>
        <v>0</v>
      </c>
      <c r="CN34" s="59">
        <f>CN35</f>
        <v>0</v>
      </c>
      <c r="CO34" s="59">
        <f>CO35</f>
        <v>85024</v>
      </c>
      <c r="CP34" s="58">
        <f>+CP35</f>
        <v>14</v>
      </c>
      <c r="CQ34" s="56">
        <f>+CQ35</f>
        <v>483625.41000000003</v>
      </c>
      <c r="CR34" s="57">
        <f>+CR35</f>
        <v>5</v>
      </c>
      <c r="CS34" s="56">
        <f>+CS35</f>
        <v>266069.45</v>
      </c>
      <c r="CT34" s="57">
        <f>+CT35</f>
        <v>9</v>
      </c>
      <c r="CU34" s="56">
        <f>+CU35</f>
        <v>217554</v>
      </c>
      <c r="CV34" s="56">
        <f>+CV35</f>
        <v>209446.82</v>
      </c>
      <c r="CW34" s="56">
        <f>CW35</f>
        <v>209446.82</v>
      </c>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c r="EN34" s="81"/>
      <c r="EO34" s="81"/>
      <c r="EP34" s="81"/>
      <c r="EQ34" s="81"/>
      <c r="ER34" s="81"/>
      <c r="ES34" s="81"/>
      <c r="ET34" s="81"/>
      <c r="EU34" s="81"/>
      <c r="EV34" s="81"/>
      <c r="EW34" s="81"/>
      <c r="EX34" s="81"/>
      <c r="EY34" s="81"/>
      <c r="EZ34" s="81"/>
      <c r="FA34" s="81"/>
      <c r="FB34" s="81"/>
      <c r="FC34" s="81"/>
      <c r="FD34" s="81"/>
      <c r="FE34" s="81"/>
      <c r="FF34" s="81"/>
      <c r="FG34" s="81"/>
      <c r="FH34" s="81"/>
      <c r="FI34" s="81"/>
      <c r="FJ34" s="81"/>
      <c r="FK34" s="81"/>
      <c r="FL34" s="81"/>
      <c r="FM34" s="81"/>
      <c r="FN34" s="81"/>
      <c r="FO34" s="81"/>
      <c r="FP34" s="81"/>
      <c r="FQ34" s="81"/>
      <c r="FR34" s="81"/>
      <c r="FS34" s="81"/>
      <c r="FT34" s="81"/>
      <c r="FU34" s="81"/>
      <c r="FV34" s="81"/>
      <c r="FW34" s="81"/>
      <c r="FX34" s="81"/>
      <c r="FY34" s="81"/>
      <c r="FZ34" s="81"/>
      <c r="GA34" s="81"/>
      <c r="GB34" s="81"/>
      <c r="GC34" s="81"/>
      <c r="GD34" s="81"/>
      <c r="GE34" s="81"/>
      <c r="GF34" s="81"/>
      <c r="GG34" s="81"/>
      <c r="GH34" s="81"/>
      <c r="GI34" s="81"/>
      <c r="GJ34" s="81"/>
      <c r="GK34" s="81"/>
      <c r="GL34" s="81"/>
      <c r="GM34" s="81"/>
      <c r="GN34" s="81"/>
      <c r="GO34" s="81"/>
      <c r="GP34" s="81"/>
      <c r="GQ34" s="81"/>
      <c r="GR34" s="81"/>
      <c r="GS34" s="81"/>
      <c r="GT34" s="81"/>
      <c r="GU34" s="81"/>
      <c r="GV34" s="81"/>
      <c r="GW34" s="81"/>
      <c r="GX34" s="81"/>
      <c r="GY34" s="81"/>
      <c r="GZ34" s="81"/>
      <c r="HA34" s="81"/>
      <c r="HB34" s="81"/>
      <c r="HC34" s="81"/>
      <c r="HD34" s="81"/>
      <c r="HE34" s="81"/>
      <c r="HF34" s="81"/>
      <c r="HG34" s="81"/>
      <c r="HH34" s="81"/>
      <c r="HI34" s="81"/>
      <c r="HJ34" s="81"/>
      <c r="HK34" s="81"/>
      <c r="HL34" s="81"/>
      <c r="HM34" s="81"/>
      <c r="HN34" s="81"/>
      <c r="HO34" s="81"/>
      <c r="HP34" s="81"/>
      <c r="HQ34" s="81"/>
      <c r="HR34" s="81"/>
      <c r="HS34" s="81"/>
      <c r="HT34" s="81"/>
      <c r="HU34" s="81"/>
      <c r="HV34" s="81"/>
      <c r="HW34" s="81"/>
      <c r="HX34" s="81"/>
      <c r="HY34" s="81"/>
      <c r="HZ34" s="81"/>
      <c r="IA34" s="81"/>
      <c r="IB34" s="81"/>
      <c r="IC34" s="81"/>
      <c r="ID34" s="81"/>
      <c r="IE34" s="81"/>
      <c r="IF34" s="81"/>
      <c r="IG34" s="81"/>
      <c r="IH34" s="81"/>
      <c r="II34" s="81"/>
      <c r="IJ34" s="81"/>
      <c r="IK34" s="81"/>
      <c r="IL34" s="81"/>
      <c r="IM34" s="81"/>
      <c r="IN34" s="81"/>
      <c r="IO34" s="81"/>
      <c r="IP34" s="81"/>
      <c r="IQ34" s="81"/>
      <c r="IR34" s="81"/>
      <c r="IS34" s="81"/>
      <c r="IT34" s="81"/>
      <c r="IU34" s="81"/>
      <c r="IV34" s="81"/>
      <c r="IW34" s="81"/>
      <c r="IX34" s="81"/>
      <c r="IY34" s="81"/>
      <c r="IZ34" s="81"/>
    </row>
    <row r="35" spans="1:260" ht="52.5" customHeight="1">
      <c r="A35" s="54" t="s">
        <v>52</v>
      </c>
      <c r="B35" s="72" t="s">
        <v>51</v>
      </c>
      <c r="C35" s="46"/>
      <c r="D35" s="66"/>
      <c r="E35" s="46"/>
      <c r="F35" s="47"/>
      <c r="G35" s="46"/>
      <c r="H35" s="47"/>
      <c r="I35" s="46"/>
      <c r="J35" s="47"/>
      <c r="K35" s="46"/>
      <c r="L35" s="46"/>
      <c r="M35" s="46"/>
      <c r="N35" s="47"/>
      <c r="O35" s="46"/>
      <c r="P35" s="47"/>
      <c r="Q35" s="46"/>
      <c r="R35" s="47"/>
      <c r="S35" s="46"/>
      <c r="T35" s="46"/>
      <c r="U35" s="46"/>
      <c r="V35" s="47">
        <v>1</v>
      </c>
      <c r="W35" s="46">
        <v>41215.230000000003</v>
      </c>
      <c r="X35" s="47"/>
      <c r="Y35" s="46"/>
      <c r="Z35" s="47"/>
      <c r="AA35" s="46"/>
      <c r="AB35" s="46"/>
      <c r="AC35" s="46"/>
      <c r="AD35" s="47">
        <v>1</v>
      </c>
      <c r="AE35" s="46">
        <v>75000</v>
      </c>
      <c r="AF35" s="50">
        <v>1</v>
      </c>
      <c r="AG35" s="46">
        <v>41215.230000000003</v>
      </c>
      <c r="AH35" s="50"/>
      <c r="AI35" s="46"/>
      <c r="AJ35" s="46"/>
      <c r="AK35" s="46"/>
      <c r="AL35" s="50">
        <v>1</v>
      </c>
      <c r="AM35" s="46">
        <v>14241</v>
      </c>
      <c r="AN35" s="50">
        <v>1</v>
      </c>
      <c r="AO35" s="46">
        <v>75000</v>
      </c>
      <c r="AP35" s="50">
        <v>1</v>
      </c>
      <c r="AQ35" s="46">
        <v>14241</v>
      </c>
      <c r="AR35" s="46"/>
      <c r="AS35" s="46"/>
      <c r="AT35" s="47"/>
      <c r="AU35" s="46"/>
      <c r="AV35" s="47"/>
      <c r="AW35" s="46"/>
      <c r="AX35" s="47"/>
      <c r="AY35" s="46"/>
      <c r="AZ35" s="46">
        <v>10997.57</v>
      </c>
      <c r="BA35" s="46">
        <v>10997.57</v>
      </c>
      <c r="BB35" s="47"/>
      <c r="BC35" s="46"/>
      <c r="BD35" s="47"/>
      <c r="BE35" s="46"/>
      <c r="BF35" s="47"/>
      <c r="BG35" s="46"/>
      <c r="BH35" s="46"/>
      <c r="BI35" s="46"/>
      <c r="BJ35" s="47">
        <v>3</v>
      </c>
      <c r="BK35" s="46">
        <v>68090.62</v>
      </c>
      <c r="BL35" s="47"/>
      <c r="BM35" s="46"/>
      <c r="BN35" s="47"/>
      <c r="BO35" s="46"/>
      <c r="BP35" s="46"/>
      <c r="BQ35" s="46"/>
      <c r="BR35" s="47">
        <v>4</v>
      </c>
      <c r="BS35" s="46">
        <v>117465.69</v>
      </c>
      <c r="BT35" s="47">
        <v>1</v>
      </c>
      <c r="BU35" s="46">
        <v>10862.62</v>
      </c>
      <c r="BV35" s="47">
        <v>6</v>
      </c>
      <c r="BW35" s="46">
        <v>174692</v>
      </c>
      <c r="BX35" s="46">
        <v>13339</v>
      </c>
      <c r="BY35" s="46">
        <v>13339</v>
      </c>
      <c r="BZ35" s="47">
        <v>4</v>
      </c>
      <c r="CA35" s="46">
        <v>167612.87</v>
      </c>
      <c r="CB35" s="47">
        <v>2</v>
      </c>
      <c r="CC35" s="46">
        <v>138991.6</v>
      </c>
      <c r="CD35" s="47">
        <v>2</v>
      </c>
      <c r="CE35" s="46">
        <v>28621</v>
      </c>
      <c r="CF35" s="46">
        <v>185110.25</v>
      </c>
      <c r="CG35" s="46">
        <v>100086.25</v>
      </c>
      <c r="CH35" s="47"/>
      <c r="CI35" s="46"/>
      <c r="CJ35" s="47"/>
      <c r="CK35" s="46"/>
      <c r="CL35" s="47"/>
      <c r="CM35" s="46"/>
      <c r="CN35" s="46"/>
      <c r="CO35" s="46">
        <v>85024</v>
      </c>
      <c r="CP35" s="45">
        <f>F35+N35+V35+AD35+AL35+AT35+BB35+BJ35+BR35+BZ35+CH35</f>
        <v>14</v>
      </c>
      <c r="CQ35" s="44">
        <f>G35+O35+W35+AE35+AM35+AU35+BC35+BK35+BS35+CA35+CI35</f>
        <v>483625.41000000003</v>
      </c>
      <c r="CR35" s="45">
        <f>H35+P35+X35+AF35+AN35+AV35+BD35+BL35+BT35+CB35+CJ35</f>
        <v>5</v>
      </c>
      <c r="CS35" s="44">
        <f>I35+Q35+Y35+AG35+AO35+AW35+BE35+BM35+BU35+CC35+CK35</f>
        <v>266069.45</v>
      </c>
      <c r="CT35" s="45">
        <f>J35+R35+Z35+AH35+AP35+AX35+BF35+BN35+BV35+CD35+CL35</f>
        <v>9</v>
      </c>
      <c r="CU35" s="44">
        <f>K35+S35+AA35+AI35+AQ35+AY35+BG35+BO35+BW35+CE35+CM35</f>
        <v>217554</v>
      </c>
      <c r="CV35" s="44">
        <f>L35+T35+AB35+AJ35+AR35+AZ35+BH35+BP35+BX35+CF35+CN35</f>
        <v>209446.82</v>
      </c>
      <c r="CW35" s="44">
        <f>M35+U35+AC35+AK35+AS35+BA35+BI35+BQ35+BY35+CG35+CO35</f>
        <v>209446.82</v>
      </c>
      <c r="CX35" s="80"/>
      <c r="CY35" s="43"/>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c r="EN35" s="80"/>
      <c r="EO35" s="80"/>
      <c r="EP35" s="80"/>
      <c r="EQ35" s="80"/>
      <c r="ER35" s="80"/>
      <c r="ES35" s="80"/>
      <c r="ET35" s="80"/>
      <c r="EU35" s="80"/>
      <c r="EV35" s="80"/>
      <c r="EW35" s="80"/>
      <c r="EX35" s="80"/>
      <c r="EY35" s="80"/>
      <c r="EZ35" s="80"/>
      <c r="FA35" s="80"/>
      <c r="FB35" s="80"/>
      <c r="FC35" s="80"/>
      <c r="FD35" s="80"/>
      <c r="FE35" s="80"/>
      <c r="FF35" s="80"/>
      <c r="FG35" s="80"/>
      <c r="FH35" s="80"/>
      <c r="FI35" s="80"/>
      <c r="FJ35" s="80"/>
      <c r="FK35" s="80"/>
      <c r="FL35" s="80"/>
      <c r="FM35" s="80"/>
      <c r="FN35" s="80"/>
      <c r="FO35" s="80"/>
      <c r="FP35" s="80"/>
      <c r="FQ35" s="80"/>
      <c r="FR35" s="80"/>
      <c r="FS35" s="80"/>
      <c r="FT35" s="80"/>
      <c r="FU35" s="80"/>
      <c r="FV35" s="80"/>
      <c r="FW35" s="80"/>
      <c r="FX35" s="80"/>
      <c r="FY35" s="80"/>
      <c r="FZ35" s="80"/>
      <c r="GA35" s="80"/>
      <c r="GB35" s="80"/>
      <c r="GC35" s="80"/>
      <c r="GD35" s="80"/>
      <c r="GE35" s="80"/>
      <c r="GF35" s="80"/>
      <c r="GG35" s="80"/>
      <c r="GH35" s="80"/>
      <c r="GI35" s="80"/>
      <c r="GJ35" s="80"/>
      <c r="GK35" s="80"/>
      <c r="GL35" s="80"/>
      <c r="GM35" s="80"/>
      <c r="GN35" s="80"/>
      <c r="GO35" s="80"/>
      <c r="GP35" s="80"/>
      <c r="GQ35" s="80"/>
      <c r="GR35" s="80"/>
      <c r="GS35" s="80"/>
      <c r="GT35" s="80"/>
      <c r="GU35" s="80"/>
      <c r="GV35" s="80"/>
      <c r="GW35" s="80"/>
      <c r="GX35" s="80"/>
      <c r="GY35" s="80"/>
      <c r="GZ35" s="80"/>
      <c r="HA35" s="80"/>
      <c r="HB35" s="80"/>
      <c r="HC35" s="80"/>
      <c r="HD35" s="80"/>
      <c r="HE35" s="80"/>
      <c r="HF35" s="80"/>
      <c r="HG35" s="80"/>
      <c r="HH35" s="80"/>
      <c r="HI35" s="80"/>
      <c r="HJ35" s="80"/>
      <c r="HK35" s="80"/>
      <c r="HL35" s="80"/>
      <c r="HM35" s="80"/>
      <c r="HN35" s="80"/>
      <c r="HO35" s="80"/>
      <c r="HP35" s="80"/>
      <c r="HQ35" s="80"/>
      <c r="HR35" s="80"/>
      <c r="HS35" s="80"/>
      <c r="HT35" s="80"/>
      <c r="HU35" s="80"/>
      <c r="HV35" s="80"/>
      <c r="HW35" s="80"/>
      <c r="HX35" s="80"/>
      <c r="HY35" s="80"/>
      <c r="HZ35" s="80"/>
      <c r="IA35" s="80"/>
      <c r="IB35" s="80"/>
      <c r="IC35" s="80"/>
      <c r="ID35" s="80"/>
      <c r="IE35" s="80"/>
      <c r="IF35" s="80"/>
      <c r="IG35" s="80"/>
      <c r="IH35" s="80"/>
      <c r="II35" s="80"/>
      <c r="IJ35" s="80"/>
      <c r="IK35" s="80"/>
      <c r="IL35" s="80"/>
      <c r="IM35" s="80"/>
      <c r="IN35" s="80"/>
      <c r="IO35" s="80"/>
      <c r="IP35" s="80"/>
      <c r="IQ35" s="80"/>
      <c r="IR35" s="80"/>
      <c r="IS35" s="80"/>
      <c r="IT35" s="80"/>
      <c r="IU35" s="80"/>
      <c r="IV35" s="80"/>
      <c r="IW35" s="80"/>
      <c r="IX35" s="80"/>
      <c r="IY35" s="80"/>
      <c r="IZ35" s="80"/>
    </row>
    <row r="36" spans="1:260" s="55" customFormat="1" ht="46.8" collapsed="1">
      <c r="A36" s="68" t="s">
        <v>50</v>
      </c>
      <c r="B36" s="68" t="s">
        <v>49</v>
      </c>
      <c r="C36" s="59"/>
      <c r="D36" s="68"/>
      <c r="E36" s="59"/>
      <c r="F36" s="60">
        <f>+F37+F38+F39+F40</f>
        <v>0</v>
      </c>
      <c r="G36" s="59">
        <f>+G37+G38+G39+G40</f>
        <v>0</v>
      </c>
      <c r="H36" s="60">
        <f>+H37+H38+H39+H40</f>
        <v>0</v>
      </c>
      <c r="I36" s="59">
        <f>+I37+I38+I39+I40</f>
        <v>0</v>
      </c>
      <c r="J36" s="60">
        <f>+J37+J38+J39+J40</f>
        <v>0</v>
      </c>
      <c r="K36" s="59">
        <f>+K37+K38+K39+K40</f>
        <v>0</v>
      </c>
      <c r="L36" s="59">
        <f>+L37+L38+L39+L40</f>
        <v>0</v>
      </c>
      <c r="M36" s="59">
        <f>+M37+M38+M39+M40</f>
        <v>0</v>
      </c>
      <c r="N36" s="60">
        <f>+N37+N38+N39+N40</f>
        <v>19</v>
      </c>
      <c r="O36" s="59">
        <f>+O37+O38+O39+O40</f>
        <v>6982807</v>
      </c>
      <c r="P36" s="60">
        <f>+P37+P38+P39+P40</f>
        <v>1</v>
      </c>
      <c r="Q36" s="59">
        <f>+Q37+Q38+Q39+Q40</f>
        <v>473616</v>
      </c>
      <c r="R36" s="60">
        <f>+R37+R38+R39+R40</f>
        <v>0</v>
      </c>
      <c r="S36" s="59">
        <f>+S37+S38+S39+S40</f>
        <v>0</v>
      </c>
      <c r="T36" s="59">
        <f>+T37+T38+T39+T40</f>
        <v>0</v>
      </c>
      <c r="U36" s="59">
        <f>+U37+U38+U39+U40</f>
        <v>0</v>
      </c>
      <c r="V36" s="60">
        <f>+V37+V38+V39+V40</f>
        <v>0</v>
      </c>
      <c r="W36" s="59">
        <f>+W37+W38+W39+W40</f>
        <v>0</v>
      </c>
      <c r="X36" s="60">
        <f>+X37+X38+X39+X40</f>
        <v>0</v>
      </c>
      <c r="Y36" s="59">
        <f>+Y37+Y38+Y39+Y40</f>
        <v>0</v>
      </c>
      <c r="Z36" s="60">
        <f>+Z37+Z38+Z39+Z40</f>
        <v>18</v>
      </c>
      <c r="AA36" s="59">
        <f>+AA37+AA38+AA39+AA40</f>
        <v>6509191</v>
      </c>
      <c r="AB36" s="59">
        <f>+AB37+AB38+AB39+AB40</f>
        <v>1193503</v>
      </c>
      <c r="AC36" s="59">
        <f>+AC37+AC38+AC39+AC40</f>
        <v>0</v>
      </c>
      <c r="AD36" s="61">
        <f>+AD37+AD38+AD39+AD40</f>
        <v>0</v>
      </c>
      <c r="AE36" s="59">
        <f>+AE37+AE38+AE39+AE40</f>
        <v>0</v>
      </c>
      <c r="AF36" s="61">
        <f>+AF37+AF38+AF39+AF40</f>
        <v>0</v>
      </c>
      <c r="AG36" s="59">
        <f>+AG37+AG38+AG39+AG40</f>
        <v>0</v>
      </c>
      <c r="AH36" s="61">
        <f>+AH37+AH38+AH39+AH40</f>
        <v>0</v>
      </c>
      <c r="AI36" s="59">
        <f>+AI37+AI38+AI39+AI40</f>
        <v>0</v>
      </c>
      <c r="AJ36" s="59">
        <f>+AJ37+AJ38+AJ39+AJ40</f>
        <v>1402801</v>
      </c>
      <c r="AK36" s="59">
        <f>+AK37+AK38+AK39+AK40</f>
        <v>2596304</v>
      </c>
      <c r="AL36" s="61">
        <f>+AL37+AL38+AL39+AL40</f>
        <v>0</v>
      </c>
      <c r="AM36" s="59">
        <f>+AM37+AM38+AM39+AM40</f>
        <v>0</v>
      </c>
      <c r="AN36" s="61">
        <f>+AN37+AN38+AN39+AN40</f>
        <v>0</v>
      </c>
      <c r="AO36" s="59">
        <f>+AO37+AO38+AO39+AO40</f>
        <v>0</v>
      </c>
      <c r="AP36" s="61">
        <f>+AP37+AP38+AP39+AP40</f>
        <v>0</v>
      </c>
      <c r="AQ36" s="59">
        <f>+AQ37+AQ38+AQ39+AQ40</f>
        <v>0</v>
      </c>
      <c r="AR36" s="59">
        <f>+AR37+AR38+AR39+AR40</f>
        <v>1401114</v>
      </c>
      <c r="AS36" s="59">
        <f>+AS37+AS38+AS39+AS40</f>
        <v>1401114</v>
      </c>
      <c r="AT36" s="60">
        <f>+AT37+AT38+AT39+AT40</f>
        <v>0</v>
      </c>
      <c r="AU36" s="59">
        <f>+AU37+AU38+AU39+AU40</f>
        <v>0</v>
      </c>
      <c r="AV36" s="60">
        <f>+AV37+AV38+AV39+AV40</f>
        <v>0</v>
      </c>
      <c r="AW36" s="59">
        <f>+AW37+AW38+AW39+AW40</f>
        <v>0</v>
      </c>
      <c r="AX36" s="60">
        <f>+AX37+AX38+AX39+AX40</f>
        <v>0</v>
      </c>
      <c r="AY36" s="59">
        <f>+AY37+AY38+AY39+AY40</f>
        <v>0</v>
      </c>
      <c r="AZ36" s="59">
        <f>+AZ37+AZ38+AZ39+AZ40</f>
        <v>935362</v>
      </c>
      <c r="BA36" s="59">
        <f>+BA37+BA38+BA39+BA40</f>
        <v>935362</v>
      </c>
      <c r="BB36" s="60">
        <f>+BB37+BB38+BB39+BB40</f>
        <v>53</v>
      </c>
      <c r="BC36" s="59">
        <f>+BC37+BC38+BC39+BC40</f>
        <v>2352605.33</v>
      </c>
      <c r="BD36" s="60">
        <f>+BD37+BD38+BD39+BD40</f>
        <v>3</v>
      </c>
      <c r="BE36" s="59">
        <f>+BE37+BE38+BE39+BE40</f>
        <v>42902.06</v>
      </c>
      <c r="BF36" s="60">
        <f>+BF37+BF38+BF39+BF40</f>
        <v>41</v>
      </c>
      <c r="BG36" s="59">
        <f>+BG37+BG38+BG39+BG40</f>
        <v>1541757</v>
      </c>
      <c r="BH36" s="59">
        <f>+BH37+BH38+BH39+BH40</f>
        <v>1821032</v>
      </c>
      <c r="BI36" s="59">
        <f>+BI37+BI38+BI39+BI40</f>
        <v>657259</v>
      </c>
      <c r="BJ36" s="60">
        <f>+BJ37+BJ38+BJ39+BJ40</f>
        <v>17</v>
      </c>
      <c r="BK36" s="59">
        <f>+BK37+BK38+BK39+BK40</f>
        <v>2256445</v>
      </c>
      <c r="BL36" s="60">
        <f>+BL37+BL38+BL39+BL40</f>
        <v>2</v>
      </c>
      <c r="BM36" s="59">
        <f>+BM37+BM38+BM39+BM40</f>
        <v>85625.36</v>
      </c>
      <c r="BN36" s="60">
        <f>+BN37+BN38+BN39+BN40</f>
        <v>5</v>
      </c>
      <c r="BO36" s="59">
        <f>+BO37+BO38+BO39+BO40</f>
        <v>1721731</v>
      </c>
      <c r="BP36" s="59">
        <f>+BP37+BP38+BP39+BP40</f>
        <v>1320725.5</v>
      </c>
      <c r="BQ36" s="59">
        <f>+BQ37+BQ38+BQ39+BQ40</f>
        <v>1689463.5</v>
      </c>
      <c r="BR36" s="60">
        <f>+BR37+BR38+BR39+BR40</f>
        <v>2</v>
      </c>
      <c r="BS36" s="59">
        <f>+BS37+BS38+BS39+BS40</f>
        <v>130860</v>
      </c>
      <c r="BT36" s="60">
        <f>+BT37+BT38+BT39+BT40</f>
        <v>3</v>
      </c>
      <c r="BU36" s="59">
        <f>+BU37+BU38+BU39+BU40</f>
        <v>146656</v>
      </c>
      <c r="BV36" s="60">
        <f>+BV37+BV38+BV39+BV40</f>
        <v>17</v>
      </c>
      <c r="BW36" s="59">
        <f>+BW37+BW38+BW39+BW40</f>
        <v>2256445</v>
      </c>
      <c r="BX36" s="59">
        <f>+BX37+BX38+BX39+BX40</f>
        <v>2209846.7200000002</v>
      </c>
      <c r="BY36" s="59">
        <f>+BY37+BY38+BY39+BY40</f>
        <v>2863422.72</v>
      </c>
      <c r="BZ36" s="60">
        <f>+BZ37+BZ38+BZ39+BZ40</f>
        <v>17</v>
      </c>
      <c r="CA36" s="59">
        <f>+CA37+CA38+CA39+CA40</f>
        <v>1086694</v>
      </c>
      <c r="CB36" s="60">
        <f>+CB37+CB38+CB39+CB40</f>
        <v>0</v>
      </c>
      <c r="CC36" s="59">
        <f>+CC37+CC38+CC39+CC40</f>
        <v>0</v>
      </c>
      <c r="CD36" s="60">
        <f>+CD37+CD38+CD39+CD40</f>
        <v>18</v>
      </c>
      <c r="CE36" s="59">
        <f>+CE37+CE38+CE39+CE40</f>
        <v>1106234</v>
      </c>
      <c r="CF36" s="59">
        <f>+CF37+CF38+CF39+CF40</f>
        <v>1002554.53</v>
      </c>
      <c r="CG36" s="59">
        <f>+CG37+CG38+CG39+CG40</f>
        <v>1144013.53</v>
      </c>
      <c r="CH36" s="60">
        <f>+CH37+CH38+CH39+CH40</f>
        <v>0</v>
      </c>
      <c r="CI36" s="59">
        <f>+CI37+CI38+CI39+CI40</f>
        <v>0</v>
      </c>
      <c r="CJ36" s="60">
        <f>+CJ37+CJ38+CJ39+CJ40</f>
        <v>0</v>
      </c>
      <c r="CK36" s="59">
        <f>+CK37+CK38+CK39+CK40</f>
        <v>0</v>
      </c>
      <c r="CL36" s="60">
        <f>+CL37+CL38+CL39+CL40</f>
        <v>0</v>
      </c>
      <c r="CM36" s="59">
        <f>+CM37+CM38+CM39+CM40</f>
        <v>0</v>
      </c>
      <c r="CN36" s="59">
        <f>+CN37+CN38+CN39+CN40</f>
        <v>1047369</v>
      </c>
      <c r="CO36" s="59">
        <f>+CO37+CO38+CO39+CO40</f>
        <v>1047369</v>
      </c>
      <c r="CP36" s="58">
        <f>+CP37+CP38+CP39+CP40</f>
        <v>108</v>
      </c>
      <c r="CQ36" s="56">
        <f>+CQ37+CQ38+CQ39+CQ40</f>
        <v>12809411.33</v>
      </c>
      <c r="CR36" s="57">
        <f>+CR37+CR38+CR39+CR40</f>
        <v>9</v>
      </c>
      <c r="CS36" s="56">
        <f>+CS37+CS38+CS39+CS40</f>
        <v>748799.41999999993</v>
      </c>
      <c r="CT36" s="57">
        <f>+CT37+CT38+CT39+CT40</f>
        <v>99</v>
      </c>
      <c r="CU36" s="56">
        <f>+CU37+CU38+CU39+CU40</f>
        <v>13135358</v>
      </c>
      <c r="CV36" s="56">
        <f>+CV37+CV38+CV39+CV40</f>
        <v>12334307.75</v>
      </c>
      <c r="CW36" s="56">
        <f>+CW37+CW38+CW39+CW40</f>
        <v>12334307.75</v>
      </c>
    </row>
    <row r="37" spans="1:260" ht="15.6">
      <c r="A37" s="54" t="s">
        <v>48</v>
      </c>
      <c r="B37" s="72" t="s">
        <v>47</v>
      </c>
      <c r="C37" s="46"/>
      <c r="D37" s="72"/>
      <c r="E37" s="46"/>
      <c r="F37" s="47"/>
      <c r="G37" s="46"/>
      <c r="H37" s="47"/>
      <c r="I37" s="46"/>
      <c r="J37" s="47"/>
      <c r="K37" s="46"/>
      <c r="L37" s="46"/>
      <c r="M37" s="46"/>
      <c r="N37" s="47">
        <v>19</v>
      </c>
      <c r="O37" s="46">
        <v>6982807</v>
      </c>
      <c r="P37" s="47">
        <v>1</v>
      </c>
      <c r="Q37" s="46">
        <v>473616</v>
      </c>
      <c r="R37" s="47"/>
      <c r="S37" s="46"/>
      <c r="T37" s="46"/>
      <c r="U37" s="46"/>
      <c r="V37" s="47"/>
      <c r="W37" s="46"/>
      <c r="X37" s="47"/>
      <c r="Y37" s="46"/>
      <c r="Z37" s="47">
        <v>18</v>
      </c>
      <c r="AA37" s="46">
        <v>6509191</v>
      </c>
      <c r="AB37" s="46">
        <v>1193503</v>
      </c>
      <c r="AC37" s="46"/>
      <c r="AD37" s="50"/>
      <c r="AE37" s="46"/>
      <c r="AF37" s="50"/>
      <c r="AG37" s="46"/>
      <c r="AH37" s="50"/>
      <c r="AI37" s="46"/>
      <c r="AJ37" s="46">
        <v>1402801</v>
      </c>
      <c r="AK37" s="46">
        <v>2596304</v>
      </c>
      <c r="AL37" s="50"/>
      <c r="AM37" s="46"/>
      <c r="AN37" s="50"/>
      <c r="AO37" s="46"/>
      <c r="AP37" s="50"/>
      <c r="AQ37" s="46"/>
      <c r="AR37" s="46">
        <v>1401114</v>
      </c>
      <c r="AS37" s="46">
        <v>1401114</v>
      </c>
      <c r="AT37" s="47"/>
      <c r="AU37" s="46"/>
      <c r="AV37" s="47"/>
      <c r="AW37" s="46"/>
      <c r="AX37" s="47"/>
      <c r="AY37" s="46"/>
      <c r="AZ37" s="46">
        <v>935362</v>
      </c>
      <c r="BA37" s="46">
        <v>935362</v>
      </c>
      <c r="BB37" s="47"/>
      <c r="BC37" s="46"/>
      <c r="BD37" s="47"/>
      <c r="BE37" s="46"/>
      <c r="BF37" s="47"/>
      <c r="BG37" s="46"/>
      <c r="BH37" s="46">
        <v>657259</v>
      </c>
      <c r="BI37" s="46">
        <v>657259</v>
      </c>
      <c r="BJ37" s="47">
        <v>17</v>
      </c>
      <c r="BK37" s="46">
        <v>2256445</v>
      </c>
      <c r="BL37" s="47"/>
      <c r="BM37" s="46"/>
      <c r="BN37" s="47"/>
      <c r="BO37" s="46"/>
      <c r="BP37" s="46">
        <v>379624</v>
      </c>
      <c r="BQ37" s="46">
        <v>379624</v>
      </c>
      <c r="BR37" s="47">
        <v>2</v>
      </c>
      <c r="BS37" s="46">
        <v>130860</v>
      </c>
      <c r="BT37" s="47">
        <v>1</v>
      </c>
      <c r="BU37" s="46">
        <v>111320</v>
      </c>
      <c r="BV37" s="47">
        <v>17</v>
      </c>
      <c r="BW37" s="46">
        <v>2256445</v>
      </c>
      <c r="BX37" s="46">
        <v>1254301</v>
      </c>
      <c r="BY37" s="46">
        <v>1254301</v>
      </c>
      <c r="BZ37" s="47">
        <v>17</v>
      </c>
      <c r="CA37" s="46">
        <v>1086694</v>
      </c>
      <c r="CB37" s="47"/>
      <c r="CC37" s="46"/>
      <c r="CD37" s="47">
        <v>18</v>
      </c>
      <c r="CE37" s="46">
        <v>1106234</v>
      </c>
      <c r="CF37" s="46">
        <v>918294</v>
      </c>
      <c r="CG37" s="46">
        <v>918294</v>
      </c>
      <c r="CH37" s="47"/>
      <c r="CI37" s="46"/>
      <c r="CJ37" s="47"/>
      <c r="CK37" s="46"/>
      <c r="CL37" s="47"/>
      <c r="CM37" s="46"/>
      <c r="CN37" s="46">
        <v>1047369</v>
      </c>
      <c r="CO37" s="46">
        <v>1047369</v>
      </c>
      <c r="CP37" s="45">
        <f>F37+N37+V37+AD37+AL37+AT37+BB37+BJ37+BR37+BZ37+CH37</f>
        <v>55</v>
      </c>
      <c r="CQ37" s="44">
        <f>G37+O37+W37+AE37+AM37+AU37+BC37+BK37+BS37+CA37+CI37</f>
        <v>10456806</v>
      </c>
      <c r="CR37" s="45">
        <f>H37+P37+X37+AF37+AN37+AV37+BD37+BL37+BT37+CB37+CJ37</f>
        <v>2</v>
      </c>
      <c r="CS37" s="44">
        <f>I37+Q37+Y37+AG37+AO37+AW37+BE37+BM37+BU37+CC37+CK37</f>
        <v>584936</v>
      </c>
      <c r="CT37" s="45">
        <f>J37+R37+Z37+AH37+AP37+AX37+BF37+BN37+BV37+CD37+CL37</f>
        <v>53</v>
      </c>
      <c r="CU37" s="44">
        <f>K37+S37+AA37+AI37+AQ37+AY37+BG37+BO37+BW37+CE37+CM37</f>
        <v>9871870</v>
      </c>
      <c r="CV37" s="44">
        <f>L37+T37+AB37+AJ37+AR37+AZ37+BH37+BP37+BX37+CF37+CN37</f>
        <v>9189627</v>
      </c>
      <c r="CW37" s="44">
        <f>M37+U37+AC37+AK37+AS37+BA37+BI37+BQ37+BY37+CG37+CO37</f>
        <v>9189627</v>
      </c>
      <c r="CY37" s="43"/>
    </row>
    <row r="38" spans="1:260" ht="15.6">
      <c r="A38" s="54" t="s">
        <v>46</v>
      </c>
      <c r="B38" s="72" t="s">
        <v>45</v>
      </c>
      <c r="C38" s="46"/>
      <c r="D38" s="72"/>
      <c r="E38" s="46"/>
      <c r="F38" s="47"/>
      <c r="G38" s="46"/>
      <c r="H38" s="47"/>
      <c r="I38" s="46"/>
      <c r="J38" s="47"/>
      <c r="K38" s="46"/>
      <c r="L38" s="46"/>
      <c r="M38" s="46"/>
      <c r="N38" s="47"/>
      <c r="O38" s="46"/>
      <c r="P38" s="47"/>
      <c r="Q38" s="46"/>
      <c r="R38" s="47"/>
      <c r="S38" s="46"/>
      <c r="T38" s="46"/>
      <c r="U38" s="46"/>
      <c r="V38" s="47"/>
      <c r="W38" s="46"/>
      <c r="X38" s="47"/>
      <c r="Y38" s="46"/>
      <c r="Z38" s="47"/>
      <c r="AA38" s="46"/>
      <c r="AB38" s="46"/>
      <c r="AC38" s="46"/>
      <c r="AD38" s="50"/>
      <c r="AE38" s="46"/>
      <c r="AF38" s="50"/>
      <c r="AG38" s="46"/>
      <c r="AH38" s="50"/>
      <c r="AI38" s="46"/>
      <c r="AJ38" s="46"/>
      <c r="AK38" s="46"/>
      <c r="AL38" s="50"/>
      <c r="AM38" s="46"/>
      <c r="AN38" s="50"/>
      <c r="AO38" s="46"/>
      <c r="AP38" s="50"/>
      <c r="AQ38" s="46"/>
      <c r="AR38" s="46"/>
      <c r="AS38" s="46"/>
      <c r="AT38" s="47"/>
      <c r="AU38" s="46"/>
      <c r="AV38" s="47"/>
      <c r="AW38" s="46"/>
      <c r="AX38" s="47"/>
      <c r="AY38" s="46"/>
      <c r="AZ38" s="46"/>
      <c r="BA38" s="46"/>
      <c r="BB38" s="47">
        <v>1</v>
      </c>
      <c r="BC38" s="46">
        <v>1590071</v>
      </c>
      <c r="BD38" s="47"/>
      <c r="BE38" s="46"/>
      <c r="BF38" s="47"/>
      <c r="BG38" s="46"/>
      <c r="BH38" s="46"/>
      <c r="BI38" s="46"/>
      <c r="BJ38" s="47"/>
      <c r="BK38" s="46"/>
      <c r="BL38" s="47"/>
      <c r="BM38" s="46"/>
      <c r="BN38" s="47">
        <v>1</v>
      </c>
      <c r="BO38" s="46">
        <v>1590071</v>
      </c>
      <c r="BP38" s="46">
        <v>795035</v>
      </c>
      <c r="BQ38" s="46"/>
      <c r="BR38" s="47"/>
      <c r="BS38" s="46"/>
      <c r="BT38" s="47"/>
      <c r="BU38" s="46"/>
      <c r="BV38" s="47"/>
      <c r="BW38" s="46"/>
      <c r="BX38" s="46">
        <v>795030</v>
      </c>
      <c r="BY38" s="46">
        <v>1496629</v>
      </c>
      <c r="BZ38" s="47"/>
      <c r="CA38" s="46"/>
      <c r="CB38" s="47"/>
      <c r="CC38" s="46"/>
      <c r="CD38" s="47"/>
      <c r="CE38" s="46"/>
      <c r="CF38" s="46">
        <v>-2074</v>
      </c>
      <c r="CG38" s="46">
        <v>91362</v>
      </c>
      <c r="CH38" s="47"/>
      <c r="CI38" s="46"/>
      <c r="CJ38" s="47"/>
      <c r="CK38" s="46"/>
      <c r="CL38" s="47"/>
      <c r="CM38" s="46"/>
      <c r="CN38" s="46"/>
      <c r="CO38" s="46"/>
      <c r="CP38" s="45">
        <f>F38+N38+V38+AD38+AL38+AT38+BB38+BJ38+BR38+BZ38+CH38</f>
        <v>1</v>
      </c>
      <c r="CQ38" s="44">
        <f>G38+O38+W38+AE38+AM38+AU38+BC38+BK38+BS38+CA38+CI38</f>
        <v>1590071</v>
      </c>
      <c r="CR38" s="45">
        <f>H38+P38+X38+AF38+AN38+AV38+BD38+BL38+BT38+CB38+CJ38</f>
        <v>0</v>
      </c>
      <c r="CS38" s="44">
        <f>I38+Q38+Y38+AG38+AO38+AW38+BE38+BM38+BU38+CC38+CK38</f>
        <v>0</v>
      </c>
      <c r="CT38" s="45">
        <f>J38+R38+Z38+AH38+AP38+AX38+BF38+BN38+BV38+CD38+CL38</f>
        <v>1</v>
      </c>
      <c r="CU38" s="44">
        <f>K38+S38+AA38+AI38+AQ38+AY38+BG38+BO38+BW38+CE38+CM38</f>
        <v>1590071</v>
      </c>
      <c r="CV38" s="44">
        <f>L38+T38+AB38+AJ38+AR38+AZ38+BH38+BP38+BX38+CF38+CN38</f>
        <v>1587991</v>
      </c>
      <c r="CW38" s="44">
        <f>M38+U38+AC38+AK38+AS38+BA38+BI38+BQ38+BY38+CG38+CO38</f>
        <v>1587991</v>
      </c>
      <c r="CY38" s="43"/>
    </row>
    <row r="39" spans="1:260" ht="31.2">
      <c r="A39" s="54" t="s">
        <v>44</v>
      </c>
      <c r="B39" s="72" t="s">
        <v>43</v>
      </c>
      <c r="C39" s="46"/>
      <c r="D39" s="72"/>
      <c r="E39" s="46"/>
      <c r="F39" s="47"/>
      <c r="G39" s="46"/>
      <c r="H39" s="47"/>
      <c r="I39" s="46"/>
      <c r="J39" s="47"/>
      <c r="K39" s="46"/>
      <c r="L39" s="46"/>
      <c r="M39" s="46"/>
      <c r="N39" s="47"/>
      <c r="O39" s="46"/>
      <c r="P39" s="47"/>
      <c r="Q39" s="46"/>
      <c r="R39" s="47"/>
      <c r="S39" s="46"/>
      <c r="T39" s="46"/>
      <c r="U39" s="46"/>
      <c r="V39" s="47"/>
      <c r="W39" s="46"/>
      <c r="X39" s="47"/>
      <c r="Y39" s="46"/>
      <c r="Z39" s="47"/>
      <c r="AA39" s="46"/>
      <c r="AB39" s="46"/>
      <c r="AC39" s="46"/>
      <c r="AD39" s="50"/>
      <c r="AE39" s="46"/>
      <c r="AF39" s="50"/>
      <c r="AG39" s="46"/>
      <c r="AH39" s="50"/>
      <c r="AI39" s="46"/>
      <c r="AJ39" s="46"/>
      <c r="AK39" s="46"/>
      <c r="AL39" s="50"/>
      <c r="AM39" s="46"/>
      <c r="AN39" s="50"/>
      <c r="AO39" s="46"/>
      <c r="AP39" s="50"/>
      <c r="AQ39" s="46"/>
      <c r="AR39" s="46"/>
      <c r="AS39" s="46"/>
      <c r="AT39" s="47"/>
      <c r="AU39" s="46"/>
      <c r="AV39" s="47"/>
      <c r="AW39" s="46"/>
      <c r="AX39" s="47"/>
      <c r="AY39" s="46"/>
      <c r="AZ39" s="46"/>
      <c r="BA39" s="46"/>
      <c r="BB39" s="47">
        <v>13</v>
      </c>
      <c r="BC39" s="46">
        <v>762534.33</v>
      </c>
      <c r="BD39" s="47">
        <v>1</v>
      </c>
      <c r="BE39" s="46">
        <v>42902.06</v>
      </c>
      <c r="BF39" s="47">
        <v>4</v>
      </c>
      <c r="BG39" s="46">
        <v>377984</v>
      </c>
      <c r="BH39" s="46"/>
      <c r="BI39" s="46"/>
      <c r="BJ39" s="47"/>
      <c r="BK39" s="46"/>
      <c r="BL39" s="47">
        <v>2</v>
      </c>
      <c r="BM39" s="46">
        <f>31320+54305.36</f>
        <v>85625.36</v>
      </c>
      <c r="BN39" s="47">
        <f>5-1</f>
        <v>4</v>
      </c>
      <c r="BO39" s="46">
        <v>131660</v>
      </c>
      <c r="BP39" s="46">
        <v>146066.5</v>
      </c>
      <c r="BQ39" s="46">
        <v>146066.5</v>
      </c>
      <c r="BR39" s="47"/>
      <c r="BS39" s="46"/>
      <c r="BT39" s="47">
        <v>2</v>
      </c>
      <c r="BU39" s="46">
        <f>25524+9812</f>
        <v>35336</v>
      </c>
      <c r="BV39" s="47"/>
      <c r="BW39" s="46"/>
      <c r="BX39" s="46">
        <v>160515.72</v>
      </c>
      <c r="BY39" s="46">
        <v>112492.72</v>
      </c>
      <c r="BZ39" s="47"/>
      <c r="CA39" s="46"/>
      <c r="CB39" s="47"/>
      <c r="CC39" s="46"/>
      <c r="CD39" s="47"/>
      <c r="CE39" s="46"/>
      <c r="CF39" s="46">
        <v>86334.53</v>
      </c>
      <c r="CG39" s="46">
        <v>134357.53000000003</v>
      </c>
      <c r="CH39" s="47"/>
      <c r="CI39" s="46"/>
      <c r="CJ39" s="47"/>
      <c r="CK39" s="46"/>
      <c r="CL39" s="47"/>
      <c r="CM39" s="46"/>
      <c r="CN39" s="46"/>
      <c r="CO39" s="46"/>
      <c r="CP39" s="45">
        <f>F39+N39+V39+AD39+AL39+AT39+BB39+BJ39+BR39+BZ39+CH39</f>
        <v>13</v>
      </c>
      <c r="CQ39" s="44">
        <f>G39+O39+W39+AE39+AM39+AU39+BC39+BK39+BS39+CA39+CI39</f>
        <v>762534.33</v>
      </c>
      <c r="CR39" s="45">
        <f>H39+P39+X39+AF39+AN39+AV39+BD39+BL39+BT39+CB39+CJ39</f>
        <v>5</v>
      </c>
      <c r="CS39" s="44">
        <f>I39+Q39+Y39+AG39+AO39+AW39+BE39+BM39+BU39+CC39+CK39</f>
        <v>163863.41999999998</v>
      </c>
      <c r="CT39" s="45">
        <f>J39+R39+Z39+AH39+AP39+AX39+BF39+BN39+BV39+CD39+CL39</f>
        <v>8</v>
      </c>
      <c r="CU39" s="44">
        <f>K39+S39+AA39+AI39+AQ39+AY39+BG39+BO39+BW39+CE39+CM39</f>
        <v>509644</v>
      </c>
      <c r="CV39" s="44">
        <f>L39+T39+AB39+AJ39+AR39+AZ39+BH39+BP39+BX39+CF39+CN39</f>
        <v>392916.75</v>
      </c>
      <c r="CW39" s="44">
        <f>M39+U39+AC39+AK39+AS39+BA39+BI39+BQ39+BY39+CG39+CO39</f>
        <v>392916.75</v>
      </c>
      <c r="CY39" s="73"/>
      <c r="CZ39" s="74"/>
    </row>
    <row r="40" spans="1:260" ht="31.2">
      <c r="A40" s="54" t="s">
        <v>42</v>
      </c>
      <c r="B40" s="72" t="s">
        <v>41</v>
      </c>
      <c r="C40" s="46"/>
      <c r="D40" s="79"/>
      <c r="E40" s="46"/>
      <c r="F40" s="47"/>
      <c r="G40" s="46"/>
      <c r="H40" s="47"/>
      <c r="I40" s="46"/>
      <c r="J40" s="47"/>
      <c r="K40" s="46"/>
      <c r="L40" s="46"/>
      <c r="M40" s="46"/>
      <c r="N40" s="47"/>
      <c r="O40" s="46"/>
      <c r="P40" s="47"/>
      <c r="Q40" s="46"/>
      <c r="R40" s="47"/>
      <c r="S40" s="46"/>
      <c r="T40" s="46"/>
      <c r="U40" s="46"/>
      <c r="V40" s="47"/>
      <c r="W40" s="46"/>
      <c r="X40" s="47"/>
      <c r="Y40" s="46"/>
      <c r="Z40" s="47"/>
      <c r="AA40" s="46"/>
      <c r="AB40" s="46"/>
      <c r="AC40" s="46"/>
      <c r="AD40" s="50"/>
      <c r="AE40" s="46"/>
      <c r="AF40" s="50"/>
      <c r="AG40" s="46"/>
      <c r="AH40" s="50"/>
      <c r="AI40" s="46"/>
      <c r="AJ40" s="46"/>
      <c r="AK40" s="46"/>
      <c r="AL40" s="50"/>
      <c r="AM40" s="46"/>
      <c r="AN40" s="50"/>
      <c r="AO40" s="46"/>
      <c r="AP40" s="50"/>
      <c r="AQ40" s="46"/>
      <c r="AR40" s="46"/>
      <c r="AS40" s="46"/>
      <c r="AT40" s="47"/>
      <c r="AU40" s="46"/>
      <c r="AV40" s="47"/>
      <c r="AW40" s="46"/>
      <c r="AX40" s="47"/>
      <c r="AY40" s="46"/>
      <c r="AZ40" s="46"/>
      <c r="BA40" s="46"/>
      <c r="BB40" s="47">
        <f>25+14</f>
        <v>39</v>
      </c>
      <c r="BC40" s="46"/>
      <c r="BD40" s="47">
        <v>2</v>
      </c>
      <c r="BE40" s="46"/>
      <c r="BF40" s="47">
        <v>37</v>
      </c>
      <c r="BG40" s="46">
        <v>1163773</v>
      </c>
      <c r="BH40" s="46">
        <v>1163773</v>
      </c>
      <c r="BI40" s="46"/>
      <c r="BJ40" s="47"/>
      <c r="BK40" s="46"/>
      <c r="BL40" s="47"/>
      <c r="BM40" s="46"/>
      <c r="BN40" s="47"/>
      <c r="BO40" s="46"/>
      <c r="BP40" s="46"/>
      <c r="BQ40" s="46">
        <v>1163773</v>
      </c>
      <c r="BR40" s="47"/>
      <c r="BS40" s="46"/>
      <c r="BT40" s="47"/>
      <c r="BU40" s="46"/>
      <c r="BV40" s="47"/>
      <c r="BW40" s="46"/>
      <c r="BX40" s="46"/>
      <c r="BY40" s="46"/>
      <c r="BZ40" s="47"/>
      <c r="CA40" s="46"/>
      <c r="CB40" s="47"/>
      <c r="CC40" s="46"/>
      <c r="CD40" s="47"/>
      <c r="CE40" s="46"/>
      <c r="CF40" s="46"/>
      <c r="CG40" s="46"/>
      <c r="CH40" s="47"/>
      <c r="CI40" s="46"/>
      <c r="CJ40" s="47"/>
      <c r="CK40" s="46"/>
      <c r="CL40" s="47"/>
      <c r="CM40" s="46"/>
      <c r="CN40" s="46"/>
      <c r="CO40" s="46"/>
      <c r="CP40" s="45">
        <f>F40+N40+V40+AD40+AL40+AT40+BB40+BJ40+BR40+BZ40+CH40</f>
        <v>39</v>
      </c>
      <c r="CQ40" s="44">
        <f>G40+O40+W40+AE40+AM40+AU40+BC40+BK40+BS40+CA40+CI40</f>
        <v>0</v>
      </c>
      <c r="CR40" s="45">
        <f>H40+P40+X40+AF40+AN40+AV40+BD40+BL40+BT40+CB40+CJ40</f>
        <v>2</v>
      </c>
      <c r="CS40" s="44">
        <f>I40+Q40+Y40+AG40+AO40+AW40+BE40+BM40+BU40+CC40+CK40</f>
        <v>0</v>
      </c>
      <c r="CT40" s="45">
        <f>J40+R40+Z40+AH40+AP40+AX40+BF40+BN40+BV40+CD40+CL40</f>
        <v>37</v>
      </c>
      <c r="CU40" s="44">
        <f>K40+S40+AA40+AI40+AQ40+AY40+BG40+BO40+BW40+CE40+CM40</f>
        <v>1163773</v>
      </c>
      <c r="CV40" s="44">
        <f>L40+T40+AB40+AJ40+AR40+AZ40+BH40+BP40+BX40+CF40+CN40</f>
        <v>1163773</v>
      </c>
      <c r="CW40" s="44">
        <f>M40+U40+AC40+AK40+AS40+BA40+BI40+BQ40+BY40+CG40+CO40</f>
        <v>1163773</v>
      </c>
      <c r="CY40" s="43"/>
    </row>
    <row r="41" spans="1:260" s="31" customFormat="1" ht="15.6">
      <c r="A41" s="42" t="s">
        <v>40</v>
      </c>
      <c r="B41" s="41"/>
      <c r="C41" s="36">
        <v>9341279</v>
      </c>
      <c r="D41" s="78"/>
      <c r="E41" s="36"/>
      <c r="F41" s="37">
        <f>+F42+F44</f>
        <v>4</v>
      </c>
      <c r="G41" s="36">
        <f>+G42+G44</f>
        <v>655008.73</v>
      </c>
      <c r="H41" s="37">
        <f>+H42+H44</f>
        <v>0</v>
      </c>
      <c r="I41" s="36">
        <f>+I42+I44</f>
        <v>0</v>
      </c>
      <c r="J41" s="37">
        <f>+J42+J44</f>
        <v>4</v>
      </c>
      <c r="K41" s="36">
        <f>+K42+K44</f>
        <v>598397.12</v>
      </c>
      <c r="L41" s="36">
        <f>+L42+L44</f>
        <v>598397.12</v>
      </c>
      <c r="M41" s="36">
        <f>+M42+M44</f>
        <v>0</v>
      </c>
      <c r="N41" s="37">
        <f>+N42+N44</f>
        <v>0</v>
      </c>
      <c r="O41" s="36">
        <f>+O42+O44</f>
        <v>793238.25</v>
      </c>
      <c r="P41" s="37">
        <f>+P42+P44</f>
        <v>0</v>
      </c>
      <c r="Q41" s="36">
        <f>+Q42+Q44</f>
        <v>0</v>
      </c>
      <c r="R41" s="37">
        <f>+R42+R44</f>
        <v>0</v>
      </c>
      <c r="S41" s="36">
        <f>+S42+S44</f>
        <v>655492.62999999989</v>
      </c>
      <c r="T41" s="36">
        <f>+T42+T44</f>
        <v>655492.62999999989</v>
      </c>
      <c r="U41" s="36">
        <f>+U42+U44</f>
        <v>0</v>
      </c>
      <c r="V41" s="37">
        <f>+V42+V44</f>
        <v>2</v>
      </c>
      <c r="W41" s="36">
        <f>+W42+W44</f>
        <v>1086575</v>
      </c>
      <c r="X41" s="37">
        <f>+X42+X44</f>
        <v>0</v>
      </c>
      <c r="Y41" s="36">
        <f>+Y42+Y44</f>
        <v>0</v>
      </c>
      <c r="Z41" s="37">
        <f>+Z42+Z44</f>
        <v>2</v>
      </c>
      <c r="AA41" s="36">
        <f>+AA42+AA44</f>
        <v>874807.43</v>
      </c>
      <c r="AB41" s="36">
        <f>+AB42+AB44</f>
        <v>874807.43</v>
      </c>
      <c r="AC41" s="36">
        <f>+AC42+AC44</f>
        <v>0</v>
      </c>
      <c r="AD41" s="38">
        <f>+AD42+AD44</f>
        <v>2</v>
      </c>
      <c r="AE41" s="36">
        <f>+AE42+AE44</f>
        <v>1371610</v>
      </c>
      <c r="AF41" s="38">
        <f>+AF42+AF44</f>
        <v>0</v>
      </c>
      <c r="AG41" s="36">
        <f>+AG42+AG44</f>
        <v>0</v>
      </c>
      <c r="AH41" s="38">
        <f>+AH42+AH44</f>
        <v>2</v>
      </c>
      <c r="AI41" s="36">
        <f>+AI42+AI44</f>
        <v>1036808.8500000001</v>
      </c>
      <c r="AJ41" s="36">
        <f>+AJ42+AJ44</f>
        <v>1036808.8500000001</v>
      </c>
      <c r="AK41" s="36">
        <f>+AK42+AK44</f>
        <v>1633625.7200000002</v>
      </c>
      <c r="AL41" s="38">
        <f>+AL42+AL44</f>
        <v>0</v>
      </c>
      <c r="AM41" s="36">
        <f>+AM42+AM44</f>
        <v>1467158.6600000001</v>
      </c>
      <c r="AN41" s="38">
        <f>+AN42+AN44</f>
        <v>0</v>
      </c>
      <c r="AO41" s="36">
        <f>+AO42+AO44</f>
        <v>0</v>
      </c>
      <c r="AP41" s="38">
        <f>+AP42+AP44</f>
        <v>0</v>
      </c>
      <c r="AQ41" s="36">
        <f>+AQ42+AQ44</f>
        <v>1202094.71</v>
      </c>
      <c r="AR41" s="36">
        <f>+AR42+AR44</f>
        <v>1202094.71</v>
      </c>
      <c r="AS41" s="36">
        <f>+AS42+AS44</f>
        <v>1371023.81</v>
      </c>
      <c r="AT41" s="37">
        <f>+AT42+AT44</f>
        <v>0</v>
      </c>
      <c r="AU41" s="36">
        <f>+AU42+AU44</f>
        <v>1618457.5</v>
      </c>
      <c r="AV41" s="37">
        <f>+AV42+AV44</f>
        <v>0</v>
      </c>
      <c r="AW41" s="36">
        <f>+AW42+AW44</f>
        <v>0</v>
      </c>
      <c r="AX41" s="37">
        <f>+AX42+AX44</f>
        <v>0</v>
      </c>
      <c r="AY41" s="36">
        <f>+AY42+AY44</f>
        <v>1284995.71</v>
      </c>
      <c r="AZ41" s="36">
        <f>+AZ42+AZ44</f>
        <v>1284995.71</v>
      </c>
      <c r="BA41" s="36">
        <f>+BA42+BA44</f>
        <v>1529746.1099999999</v>
      </c>
      <c r="BB41" s="37">
        <f>+BB42+BB44</f>
        <v>0</v>
      </c>
      <c r="BC41" s="36">
        <f>+BC42+BC44</f>
        <v>1683087</v>
      </c>
      <c r="BD41" s="37">
        <f>+BD42+BD44</f>
        <v>0</v>
      </c>
      <c r="BE41" s="36">
        <f>+BE42+BE44</f>
        <v>0</v>
      </c>
      <c r="BF41" s="37">
        <f>+BF42+BF44</f>
        <v>0</v>
      </c>
      <c r="BG41" s="36">
        <f>+BG42+BG44</f>
        <v>1356653.4100000001</v>
      </c>
      <c r="BH41" s="36">
        <f>+BH42+BH44</f>
        <v>1356653.4100000001</v>
      </c>
      <c r="BI41" s="36">
        <f>+BI42+BI44</f>
        <v>1023144.94</v>
      </c>
      <c r="BJ41" s="37">
        <f>+BJ42+BJ44</f>
        <v>0</v>
      </c>
      <c r="BK41" s="36">
        <f>+BK42+BK44</f>
        <v>1542225.55</v>
      </c>
      <c r="BL41" s="37">
        <f>+BL42+BL44</f>
        <v>0</v>
      </c>
      <c r="BM41" s="36">
        <f>+BM42+BM44</f>
        <v>0</v>
      </c>
      <c r="BN41" s="37">
        <f>+BN42+BN44</f>
        <v>0</v>
      </c>
      <c r="BO41" s="36">
        <f>+BO42+BO44</f>
        <v>1005930.77</v>
      </c>
      <c r="BP41" s="36">
        <f>+BP42+BP44</f>
        <v>1005930.77</v>
      </c>
      <c r="BQ41" s="36">
        <f>+BQ42+BQ44</f>
        <v>1443105.85</v>
      </c>
      <c r="BR41" s="37">
        <f>+BR42+BR44</f>
        <v>0</v>
      </c>
      <c r="BS41" s="36">
        <f>+BS42+BS44</f>
        <v>1309100</v>
      </c>
      <c r="BT41" s="37">
        <f>+BT42+BT44</f>
        <v>0</v>
      </c>
      <c r="BU41" s="36">
        <f>+BU42+BU44</f>
        <v>0</v>
      </c>
      <c r="BV41" s="37">
        <f>+BV42+BV44</f>
        <v>0</v>
      </c>
      <c r="BW41" s="36">
        <f>+BW42+BW44</f>
        <v>1252823.3999999999</v>
      </c>
      <c r="BX41" s="36">
        <f>+BX42+BX44</f>
        <v>1258362.26</v>
      </c>
      <c r="BY41" s="36">
        <f>+BY42+BY44</f>
        <v>1010978.72</v>
      </c>
      <c r="BZ41" s="37">
        <f>+BZ42+BZ44</f>
        <v>0</v>
      </c>
      <c r="CA41" s="36">
        <f>+CA42+CA44</f>
        <v>0</v>
      </c>
      <c r="CB41" s="37">
        <f>+CB42+CB44</f>
        <v>0</v>
      </c>
      <c r="CC41" s="36">
        <f>+CC42+CC44</f>
        <v>0</v>
      </c>
      <c r="CD41" s="37">
        <f>+CD42+CD44</f>
        <v>0</v>
      </c>
      <c r="CE41" s="36">
        <f>+CE42+CE44</f>
        <v>0</v>
      </c>
      <c r="CF41" s="36">
        <f>+CF42+CF44</f>
        <v>-2711.71</v>
      </c>
      <c r="CG41" s="36">
        <f>+CG42+CG44</f>
        <v>232686.18</v>
      </c>
      <c r="CH41" s="37">
        <f>+CH42+CH44</f>
        <v>0</v>
      </c>
      <c r="CI41" s="36">
        <f>+CI42+CI44</f>
        <v>0</v>
      </c>
      <c r="CJ41" s="37">
        <f>+CJ42+CJ44</f>
        <v>0</v>
      </c>
      <c r="CK41" s="36">
        <f>+CK42+CK44</f>
        <v>0</v>
      </c>
      <c r="CL41" s="37">
        <f>+CL42+CL44</f>
        <v>0</v>
      </c>
      <c r="CM41" s="36">
        <f>+CM42+CM44</f>
        <v>0</v>
      </c>
      <c r="CN41" s="36">
        <f>+CN42+CN44</f>
        <v>-2827.1499999999996</v>
      </c>
      <c r="CO41" s="36">
        <f>+CO42+CO44</f>
        <v>1023692.59</v>
      </c>
      <c r="CP41" s="35">
        <f>+CP42+CP44</f>
        <v>8</v>
      </c>
      <c r="CQ41" s="33">
        <f>+CQ42+CQ44</f>
        <v>11526460.689999999</v>
      </c>
      <c r="CR41" s="34">
        <f>+CR42+CR44</f>
        <v>0</v>
      </c>
      <c r="CS41" s="33">
        <f>+CS42+CS44</f>
        <v>0</v>
      </c>
      <c r="CT41" s="34">
        <f>+CT42+CT44</f>
        <v>8</v>
      </c>
      <c r="CU41" s="33">
        <f>+CU42+CU44</f>
        <v>9268004.0300000012</v>
      </c>
      <c r="CV41" s="33">
        <f>+CV42+CV44</f>
        <v>9268004.0300000012</v>
      </c>
      <c r="CW41" s="33">
        <f>CW42+CW44</f>
        <v>9268003.9199999999</v>
      </c>
    </row>
    <row r="42" spans="1:260" s="55" customFormat="1" ht="31.2">
      <c r="A42" s="64" t="s">
        <v>7</v>
      </c>
      <c r="B42" s="75" t="s">
        <v>39</v>
      </c>
      <c r="C42" s="59"/>
      <c r="D42" s="75"/>
      <c r="E42" s="59"/>
      <c r="F42" s="60">
        <f>+F43</f>
        <v>3</v>
      </c>
      <c r="G42" s="59">
        <f>+G43</f>
        <v>321647.53999999998</v>
      </c>
      <c r="H42" s="60">
        <f>+H43</f>
        <v>0</v>
      </c>
      <c r="I42" s="59">
        <f>+I43</f>
        <v>0</v>
      </c>
      <c r="J42" s="60">
        <f>+J43</f>
        <v>3</v>
      </c>
      <c r="K42" s="59">
        <f>+K43</f>
        <v>265036.38</v>
      </c>
      <c r="L42" s="59">
        <f>+L43</f>
        <v>265036.38</v>
      </c>
      <c r="M42" s="59">
        <f>+M43</f>
        <v>0</v>
      </c>
      <c r="N42" s="60">
        <f>+N43</f>
        <v>0</v>
      </c>
      <c r="O42" s="59">
        <f>+O43</f>
        <v>338548.25</v>
      </c>
      <c r="P42" s="60">
        <f>+P43</f>
        <v>0</v>
      </c>
      <c r="Q42" s="59">
        <f>+Q43</f>
        <v>0</v>
      </c>
      <c r="R42" s="60">
        <f>+R43</f>
        <v>0</v>
      </c>
      <c r="S42" s="59">
        <f>+S43</f>
        <v>268563.95999999996</v>
      </c>
      <c r="T42" s="59">
        <f>+T43</f>
        <v>268563.95999999996</v>
      </c>
      <c r="U42" s="59">
        <f>+U43</f>
        <v>0</v>
      </c>
      <c r="V42" s="60">
        <f>+V43</f>
        <v>1</v>
      </c>
      <c r="W42" s="59">
        <f>+W43</f>
        <v>472725</v>
      </c>
      <c r="X42" s="60">
        <f>+X43</f>
        <v>0</v>
      </c>
      <c r="Y42" s="59">
        <f>+Y43</f>
        <v>0</v>
      </c>
      <c r="Z42" s="60">
        <f>+Z43</f>
        <v>1</v>
      </c>
      <c r="AA42" s="59">
        <f>+AA43</f>
        <v>328361.76</v>
      </c>
      <c r="AB42" s="59">
        <f>+AB43</f>
        <v>328361.76</v>
      </c>
      <c r="AC42" s="59">
        <f>+AC43</f>
        <v>0</v>
      </c>
      <c r="AD42" s="61">
        <f>+AD43</f>
        <v>1</v>
      </c>
      <c r="AE42" s="59">
        <f>+AE43</f>
        <v>580000</v>
      </c>
      <c r="AF42" s="61">
        <f>+AF43</f>
        <v>0</v>
      </c>
      <c r="AG42" s="59">
        <f>+AG43</f>
        <v>0</v>
      </c>
      <c r="AH42" s="61">
        <f>+AH43</f>
        <v>1</v>
      </c>
      <c r="AI42" s="59">
        <f>+AI43</f>
        <v>409759.31</v>
      </c>
      <c r="AJ42" s="59">
        <f>+AJ43</f>
        <v>409759.31</v>
      </c>
      <c r="AK42" s="59">
        <f>+AK43</f>
        <v>913336.41</v>
      </c>
      <c r="AL42" s="61">
        <f>+AL43</f>
        <v>0</v>
      </c>
      <c r="AM42" s="59">
        <f>+AM43</f>
        <v>624281.66</v>
      </c>
      <c r="AN42" s="61">
        <f>+AN43</f>
        <v>0</v>
      </c>
      <c r="AO42" s="59">
        <f>+AO43</f>
        <v>0</v>
      </c>
      <c r="AP42" s="61">
        <f>+AP43</f>
        <v>0</v>
      </c>
      <c r="AQ42" s="59">
        <f>+AQ43</f>
        <v>512401.94</v>
      </c>
      <c r="AR42" s="59">
        <f>+AR43</f>
        <v>512401.94</v>
      </c>
      <c r="AS42" s="59">
        <f>+AS43</f>
        <v>210989.89</v>
      </c>
      <c r="AT42" s="60">
        <f>+AT43</f>
        <v>0</v>
      </c>
      <c r="AU42" s="59">
        <f>+AU43</f>
        <v>736142.5</v>
      </c>
      <c r="AV42" s="60">
        <f>+AV43</f>
        <v>0</v>
      </c>
      <c r="AW42" s="59">
        <f>+AW43</f>
        <v>0</v>
      </c>
      <c r="AX42" s="60">
        <f>+AX43</f>
        <v>0</v>
      </c>
      <c r="AY42" s="59">
        <f>+AY43</f>
        <v>576849.92000000004</v>
      </c>
      <c r="AZ42" s="59">
        <f>+AZ43</f>
        <v>576849.92000000004</v>
      </c>
      <c r="BA42" s="59">
        <f>+BA43</f>
        <v>833453.53</v>
      </c>
      <c r="BB42" s="60">
        <f>+BB43</f>
        <v>0</v>
      </c>
      <c r="BC42" s="59">
        <f>+BC43</f>
        <v>794397</v>
      </c>
      <c r="BD42" s="60">
        <f>+BD43</f>
        <v>0</v>
      </c>
      <c r="BE42" s="59">
        <f>+BE43</f>
        <v>0</v>
      </c>
      <c r="BF42" s="60">
        <f>+BF43</f>
        <v>0</v>
      </c>
      <c r="BG42" s="59">
        <f>+BG43</f>
        <v>641984.76</v>
      </c>
      <c r="BH42" s="59">
        <f>+BH43</f>
        <v>641984.76</v>
      </c>
      <c r="BI42" s="59">
        <f>+BI43</f>
        <v>328214.3</v>
      </c>
      <c r="BJ42" s="60">
        <f>+BJ43</f>
        <v>0</v>
      </c>
      <c r="BK42" s="59">
        <f>+BK43</f>
        <v>757250</v>
      </c>
      <c r="BL42" s="60">
        <f>+BL43</f>
        <v>0</v>
      </c>
      <c r="BM42" s="59">
        <f>+BM43</f>
        <v>0</v>
      </c>
      <c r="BN42" s="60">
        <f>+BN43</f>
        <v>0</v>
      </c>
      <c r="BO42" s="59">
        <f>+BO43</f>
        <v>587152.66</v>
      </c>
      <c r="BP42" s="59">
        <f>+BP43</f>
        <v>587152.66</v>
      </c>
      <c r="BQ42" s="59">
        <f>+BQ43</f>
        <v>709016.94000000018</v>
      </c>
      <c r="BR42" s="60">
        <f>+BR43</f>
        <v>0</v>
      </c>
      <c r="BS42" s="59">
        <f>+BS43</f>
        <v>740000</v>
      </c>
      <c r="BT42" s="60">
        <f>+BT43</f>
        <v>0</v>
      </c>
      <c r="BU42" s="59">
        <f>+BU43</f>
        <v>0</v>
      </c>
      <c r="BV42" s="60">
        <f>+BV43</f>
        <v>0</v>
      </c>
      <c r="BW42" s="59">
        <f>+BW43</f>
        <v>694181.78</v>
      </c>
      <c r="BX42" s="59">
        <f>+BX43</f>
        <v>698401.64</v>
      </c>
      <c r="BY42" s="59">
        <f>+BY43</f>
        <v>591544.24</v>
      </c>
      <c r="BZ42" s="60">
        <f>+BZ43</f>
        <v>0</v>
      </c>
      <c r="CA42" s="59">
        <f>+CA43</f>
        <v>0</v>
      </c>
      <c r="CB42" s="60">
        <f>+CB43</f>
        <v>0</v>
      </c>
      <c r="CC42" s="59">
        <f>+CC43</f>
        <v>0</v>
      </c>
      <c r="CD42" s="60">
        <f>+CD43</f>
        <v>0</v>
      </c>
      <c r="CE42" s="59">
        <f>+CE43</f>
        <v>0</v>
      </c>
      <c r="CF42" s="59">
        <f>+CF43</f>
        <v>-1392.71</v>
      </c>
      <c r="CG42" s="59">
        <f>+CG43</f>
        <v>223762.88</v>
      </c>
      <c r="CH42" s="60">
        <f>+CH43</f>
        <v>0</v>
      </c>
      <c r="CI42" s="59">
        <f>+CI43</f>
        <v>0</v>
      </c>
      <c r="CJ42" s="60">
        <f>+CJ43</f>
        <v>0</v>
      </c>
      <c r="CK42" s="59">
        <f>+CK43</f>
        <v>0</v>
      </c>
      <c r="CL42" s="60">
        <f>+CL43</f>
        <v>0</v>
      </c>
      <c r="CM42" s="59">
        <f>+CM43</f>
        <v>0</v>
      </c>
      <c r="CN42" s="59">
        <f>+CN43</f>
        <v>-2827.1499999999996</v>
      </c>
      <c r="CO42" s="59">
        <f>+CO43</f>
        <v>473974.2699999999</v>
      </c>
      <c r="CP42" s="58">
        <f>+CP43</f>
        <v>5</v>
      </c>
      <c r="CQ42" s="56">
        <f>+CQ43</f>
        <v>5364991.95</v>
      </c>
      <c r="CR42" s="57">
        <f>+CR43</f>
        <v>0</v>
      </c>
      <c r="CS42" s="56">
        <f>+CS43</f>
        <v>0</v>
      </c>
      <c r="CT42" s="57">
        <f>+CT43</f>
        <v>5</v>
      </c>
      <c r="CU42" s="56">
        <f>+CU43</f>
        <v>4284292.4700000007</v>
      </c>
      <c r="CV42" s="56">
        <f>+CV43</f>
        <v>4284292.47</v>
      </c>
      <c r="CW42" s="56">
        <f>CW43</f>
        <v>4284292.46</v>
      </c>
    </row>
    <row r="43" spans="1:260" ht="15.6">
      <c r="A43" s="54"/>
      <c r="B43" s="54" t="s">
        <v>38</v>
      </c>
      <c r="C43" s="46"/>
      <c r="D43" s="54"/>
      <c r="E43" s="46"/>
      <c r="F43" s="47">
        <v>3</v>
      </c>
      <c r="G43" s="46">
        <v>321647.53999999998</v>
      </c>
      <c r="H43" s="47"/>
      <c r="I43" s="46"/>
      <c r="J43" s="77">
        <v>3</v>
      </c>
      <c r="K43" s="44">
        <f>L43</f>
        <v>265036.38</v>
      </c>
      <c r="L43" s="46">
        <f>4834.51+219485.51+40716.36</f>
        <v>265036.38</v>
      </c>
      <c r="M43" s="46"/>
      <c r="N43" s="47">
        <v>0</v>
      </c>
      <c r="O43" s="46">
        <v>338548.25</v>
      </c>
      <c r="P43" s="47"/>
      <c r="Q43" s="46"/>
      <c r="R43" s="47">
        <v>0</v>
      </c>
      <c r="S43" s="44">
        <f>T43</f>
        <v>268563.95999999996</v>
      </c>
      <c r="T43" s="46">
        <f>11186.3+205785.37+51592.29</f>
        <v>268563.95999999996</v>
      </c>
      <c r="U43" s="46"/>
      <c r="V43" s="47">
        <v>1</v>
      </c>
      <c r="W43" s="46">
        <v>472725</v>
      </c>
      <c r="X43" s="47"/>
      <c r="Y43" s="46"/>
      <c r="Z43" s="47">
        <v>1</v>
      </c>
      <c r="AA43" s="44">
        <f>AB43</f>
        <v>328361.76</v>
      </c>
      <c r="AB43" s="46">
        <f>332753.86-4387.1-5</f>
        <v>328361.76</v>
      </c>
      <c r="AC43" s="46"/>
      <c r="AD43" s="50">
        <v>1</v>
      </c>
      <c r="AE43" s="46">
        <v>580000</v>
      </c>
      <c r="AF43" s="50"/>
      <c r="AG43" s="46"/>
      <c r="AH43" s="50">
        <v>1</v>
      </c>
      <c r="AI43" s="44">
        <f>AJ43</f>
        <v>409759.31</v>
      </c>
      <c r="AJ43" s="46">
        <f>409759.31</f>
        <v>409759.31</v>
      </c>
      <c r="AK43" s="46">
        <f>402262.56+418770.2+92303.65</f>
        <v>913336.41</v>
      </c>
      <c r="AL43" s="50"/>
      <c r="AM43" s="46">
        <v>624281.66</v>
      </c>
      <c r="AN43" s="50"/>
      <c r="AO43" s="46"/>
      <c r="AP43" s="50"/>
      <c r="AQ43" s="44">
        <f>AR43</f>
        <v>512401.94</v>
      </c>
      <c r="AR43" s="46">
        <v>512401.94</v>
      </c>
      <c r="AS43" s="46">
        <f>210989.89</f>
        <v>210989.89</v>
      </c>
      <c r="AT43" s="47">
        <v>0</v>
      </c>
      <c r="AU43" s="76">
        <v>736142.5</v>
      </c>
      <c r="AV43" s="47"/>
      <c r="AW43" s="46"/>
      <c r="AX43" s="47">
        <v>0</v>
      </c>
      <c r="AY43" s="44">
        <f>AZ43</f>
        <v>576849.92000000004</v>
      </c>
      <c r="AZ43" s="46">
        <v>576849.92000000004</v>
      </c>
      <c r="BA43" s="46">
        <v>833453.53</v>
      </c>
      <c r="BB43" s="47"/>
      <c r="BC43" s="46">
        <v>794397</v>
      </c>
      <c r="BD43" s="47"/>
      <c r="BE43" s="46"/>
      <c r="BF43" s="47"/>
      <c r="BG43" s="44">
        <f>BH43</f>
        <v>641984.76</v>
      </c>
      <c r="BH43" s="46">
        <v>641984.76</v>
      </c>
      <c r="BI43" s="46">
        <v>328214.3</v>
      </c>
      <c r="BJ43" s="47"/>
      <c r="BK43" s="46">
        <v>757250</v>
      </c>
      <c r="BL43" s="47"/>
      <c r="BM43" s="46"/>
      <c r="BN43" s="47"/>
      <c r="BO43" s="44">
        <f>BP43</f>
        <v>587152.66</v>
      </c>
      <c r="BP43" s="46">
        <v>587152.66</v>
      </c>
      <c r="BQ43" s="46">
        <v>709016.94000000018</v>
      </c>
      <c r="BR43" s="47"/>
      <c r="BS43" s="46">
        <f>355000+385000</f>
        <v>740000</v>
      </c>
      <c r="BT43" s="47"/>
      <c r="BU43" s="46"/>
      <c r="BV43" s="47"/>
      <c r="BW43" s="44">
        <f>BX43+CF43+CN43</f>
        <v>694181.78</v>
      </c>
      <c r="BX43" s="46">
        <v>698401.64</v>
      </c>
      <c r="BY43" s="46">
        <v>591544.24</v>
      </c>
      <c r="BZ43" s="47"/>
      <c r="CA43" s="46"/>
      <c r="CB43" s="47"/>
      <c r="CC43" s="46"/>
      <c r="CD43" s="47"/>
      <c r="CE43" s="46"/>
      <c r="CF43" s="46">
        <v>-1392.71</v>
      </c>
      <c r="CG43" s="46">
        <v>223762.88</v>
      </c>
      <c r="CH43" s="47"/>
      <c r="CI43" s="46"/>
      <c r="CJ43" s="47"/>
      <c r="CK43" s="46"/>
      <c r="CL43" s="47"/>
      <c r="CM43" s="46"/>
      <c r="CN43" s="46">
        <v>-2827.1499999999996</v>
      </c>
      <c r="CO43" s="46">
        <v>473974.2699999999</v>
      </c>
      <c r="CP43" s="45">
        <f>F43+N43+V43+AD43+AL43+AT43+BB43+BJ43+BR43+BZ43+CH43</f>
        <v>5</v>
      </c>
      <c r="CQ43" s="44">
        <f>G43+O43+W43+AE43+AM43+AU43+BC43+BK43+BS43+CA43+CI43</f>
        <v>5364991.95</v>
      </c>
      <c r="CR43" s="45">
        <f>H43+P43+X43+AF43+AN43+AV43+BD43+BL43+BT43+CB43+CJ43</f>
        <v>0</v>
      </c>
      <c r="CS43" s="44">
        <f>I43+Q43+Y43+AG43+AO43+AW43+BE43+BM43+BU43+CC43+CK43</f>
        <v>0</v>
      </c>
      <c r="CT43" s="45">
        <f>J43+R43+Z43+AH43+AP43+AX43+BF43+BN43+BV43+CD43+CL43</f>
        <v>5</v>
      </c>
      <c r="CU43" s="44">
        <f>K43+S43+AA43+AI43+AQ43+AY43+BG43+BO43+BW43+CE43+CM43</f>
        <v>4284292.4700000007</v>
      </c>
      <c r="CV43" s="44">
        <f>L43+T43+AB43+AJ43+AR43+AZ43+BH43+BP43+BX43+CF43+CN43</f>
        <v>4284292.47</v>
      </c>
      <c r="CW43" s="44">
        <f>M43+U43+AC43+AK43+AS43+BA43+BI43+BQ43+BY43+CG43+CO43</f>
        <v>4284292.46</v>
      </c>
      <c r="CY43" s="43"/>
    </row>
    <row r="44" spans="1:260" s="55" customFormat="1" ht="62.4">
      <c r="A44" s="64" t="s">
        <v>14</v>
      </c>
      <c r="B44" s="75" t="s">
        <v>37</v>
      </c>
      <c r="C44" s="59"/>
      <c r="D44" s="75"/>
      <c r="E44" s="59"/>
      <c r="F44" s="60">
        <f>+F45</f>
        <v>1</v>
      </c>
      <c r="G44" s="59">
        <f>+G45</f>
        <v>333361.19</v>
      </c>
      <c r="H44" s="60">
        <f>+H45</f>
        <v>0</v>
      </c>
      <c r="I44" s="59">
        <f>+I45</f>
        <v>0</v>
      </c>
      <c r="J44" s="60">
        <f>+J45</f>
        <v>1</v>
      </c>
      <c r="K44" s="59">
        <f>+K45</f>
        <v>333360.74</v>
      </c>
      <c r="L44" s="59">
        <f>+L45</f>
        <v>333360.74</v>
      </c>
      <c r="M44" s="59">
        <f>+M45</f>
        <v>0</v>
      </c>
      <c r="N44" s="60">
        <f>+N45</f>
        <v>0</v>
      </c>
      <c r="O44" s="59">
        <f>+O45</f>
        <v>454690</v>
      </c>
      <c r="P44" s="60">
        <f>+P45</f>
        <v>0</v>
      </c>
      <c r="Q44" s="59">
        <f>+Q45</f>
        <v>0</v>
      </c>
      <c r="R44" s="60">
        <f>+R45</f>
        <v>0</v>
      </c>
      <c r="S44" s="59">
        <f>+S45</f>
        <v>386928.67</v>
      </c>
      <c r="T44" s="59">
        <f>+T45</f>
        <v>386928.67</v>
      </c>
      <c r="U44" s="59">
        <f>+U45</f>
        <v>0</v>
      </c>
      <c r="V44" s="60">
        <f>+V45</f>
        <v>1</v>
      </c>
      <c r="W44" s="59">
        <f>+W45</f>
        <v>613850</v>
      </c>
      <c r="X44" s="60">
        <f>+X45</f>
        <v>0</v>
      </c>
      <c r="Y44" s="59">
        <f>+Y45</f>
        <v>0</v>
      </c>
      <c r="Z44" s="60">
        <f>+Z45</f>
        <v>1</v>
      </c>
      <c r="AA44" s="59">
        <f>+AA45</f>
        <v>546445.67000000004</v>
      </c>
      <c r="AB44" s="59">
        <f>+AB45</f>
        <v>546445.67000000004</v>
      </c>
      <c r="AC44" s="59">
        <f>+AC45</f>
        <v>0</v>
      </c>
      <c r="AD44" s="61">
        <f>+AD45</f>
        <v>1</v>
      </c>
      <c r="AE44" s="59">
        <f>+AE45</f>
        <v>791610</v>
      </c>
      <c r="AF44" s="61">
        <f>+AF45</f>
        <v>0</v>
      </c>
      <c r="AG44" s="59">
        <f>+AG45</f>
        <v>0</v>
      </c>
      <c r="AH44" s="61">
        <f>+AH45</f>
        <v>1</v>
      </c>
      <c r="AI44" s="59">
        <f>+AI45</f>
        <v>627049.54</v>
      </c>
      <c r="AJ44" s="59">
        <f>+AJ45</f>
        <v>627049.54</v>
      </c>
      <c r="AK44" s="59">
        <f>+AK45</f>
        <v>720289.31</v>
      </c>
      <c r="AL44" s="61">
        <f>+AL45</f>
        <v>0</v>
      </c>
      <c r="AM44" s="59">
        <f>+AM45</f>
        <v>842877</v>
      </c>
      <c r="AN44" s="61">
        <f>+AN45</f>
        <v>0</v>
      </c>
      <c r="AO44" s="59">
        <f>+AO45</f>
        <v>0</v>
      </c>
      <c r="AP44" s="61">
        <f>+AP45</f>
        <v>0</v>
      </c>
      <c r="AQ44" s="59">
        <f>+AQ45</f>
        <v>689692.7699999999</v>
      </c>
      <c r="AR44" s="59">
        <f>+AR45</f>
        <v>689692.7699999999</v>
      </c>
      <c r="AS44" s="59">
        <f>+AS45</f>
        <v>1160033.92</v>
      </c>
      <c r="AT44" s="60">
        <f>+AT45</f>
        <v>0</v>
      </c>
      <c r="AU44" s="59">
        <f>+AU45</f>
        <v>882315</v>
      </c>
      <c r="AV44" s="60">
        <f>+AV45</f>
        <v>0</v>
      </c>
      <c r="AW44" s="59">
        <f>+AW45</f>
        <v>0</v>
      </c>
      <c r="AX44" s="60">
        <f>+AX45</f>
        <v>0</v>
      </c>
      <c r="AY44" s="59">
        <f>+AY45</f>
        <v>708145.79</v>
      </c>
      <c r="AZ44" s="59">
        <f>+AZ45</f>
        <v>708145.79</v>
      </c>
      <c r="BA44" s="59">
        <f>+BA45</f>
        <v>696292.58</v>
      </c>
      <c r="BB44" s="60">
        <f>+BB45</f>
        <v>0</v>
      </c>
      <c r="BC44" s="59">
        <f>+BC45</f>
        <v>888690</v>
      </c>
      <c r="BD44" s="60">
        <f>+BD45</f>
        <v>0</v>
      </c>
      <c r="BE44" s="59">
        <f>+BE45</f>
        <v>0</v>
      </c>
      <c r="BF44" s="60">
        <f>+BF45</f>
        <v>0</v>
      </c>
      <c r="BG44" s="59">
        <f>+BG45</f>
        <v>714668.65</v>
      </c>
      <c r="BH44" s="59">
        <f>+BH45</f>
        <v>714668.65</v>
      </c>
      <c r="BI44" s="59">
        <f>+BI45</f>
        <v>694930.6399999999</v>
      </c>
      <c r="BJ44" s="60">
        <f>+BJ45</f>
        <v>0</v>
      </c>
      <c r="BK44" s="59">
        <f>+BK45</f>
        <v>784975.55</v>
      </c>
      <c r="BL44" s="60">
        <f>+BL45</f>
        <v>0</v>
      </c>
      <c r="BM44" s="59">
        <f>+BM45</f>
        <v>0</v>
      </c>
      <c r="BN44" s="60">
        <f>+BN45</f>
        <v>0</v>
      </c>
      <c r="BO44" s="59">
        <f>+BO45</f>
        <v>418778.11</v>
      </c>
      <c r="BP44" s="59">
        <f>+BP45</f>
        <v>418778.11</v>
      </c>
      <c r="BQ44" s="59">
        <f>+BQ45</f>
        <v>734088.91</v>
      </c>
      <c r="BR44" s="60">
        <f>+BR45</f>
        <v>0</v>
      </c>
      <c r="BS44" s="59">
        <f>+BS45</f>
        <v>569100</v>
      </c>
      <c r="BT44" s="60">
        <f>+BT45</f>
        <v>0</v>
      </c>
      <c r="BU44" s="59">
        <f>+BU45</f>
        <v>0</v>
      </c>
      <c r="BV44" s="60">
        <f>+BV45</f>
        <v>0</v>
      </c>
      <c r="BW44" s="59">
        <f>+BW45</f>
        <v>558641.62</v>
      </c>
      <c r="BX44" s="59">
        <f>+BX45</f>
        <v>559960.62</v>
      </c>
      <c r="BY44" s="59">
        <f>+BY45</f>
        <v>419434.48</v>
      </c>
      <c r="BZ44" s="60">
        <f>+BZ45</f>
        <v>0</v>
      </c>
      <c r="CA44" s="59">
        <f>+CA45</f>
        <v>0</v>
      </c>
      <c r="CB44" s="60">
        <f>+CB45</f>
        <v>0</v>
      </c>
      <c r="CC44" s="59">
        <f>+CC45</f>
        <v>0</v>
      </c>
      <c r="CD44" s="60">
        <f>+CD45</f>
        <v>0</v>
      </c>
      <c r="CE44" s="59">
        <f>+CE45</f>
        <v>0</v>
      </c>
      <c r="CF44" s="59">
        <f>+CF45</f>
        <v>-1319</v>
      </c>
      <c r="CG44" s="59">
        <f>+CG45</f>
        <v>8923.3000000000011</v>
      </c>
      <c r="CH44" s="60">
        <f>+CH45</f>
        <v>0</v>
      </c>
      <c r="CI44" s="59">
        <f>+CI45</f>
        <v>0</v>
      </c>
      <c r="CJ44" s="60">
        <f>+CJ45</f>
        <v>0</v>
      </c>
      <c r="CK44" s="59">
        <f>+CK45</f>
        <v>0</v>
      </c>
      <c r="CL44" s="60">
        <f>+CL45</f>
        <v>0</v>
      </c>
      <c r="CM44" s="59">
        <f>+CM45</f>
        <v>0</v>
      </c>
      <c r="CN44" s="59">
        <f>+CN45</f>
        <v>0</v>
      </c>
      <c r="CO44" s="59">
        <f>+CO45</f>
        <v>549718.32000000007</v>
      </c>
      <c r="CP44" s="58">
        <f>+CP45</f>
        <v>3</v>
      </c>
      <c r="CQ44" s="56">
        <f>+CQ45</f>
        <v>6161468.7399999993</v>
      </c>
      <c r="CR44" s="57">
        <f>+CR45</f>
        <v>0</v>
      </c>
      <c r="CS44" s="56">
        <f>+CS45</f>
        <v>0</v>
      </c>
      <c r="CT44" s="57">
        <f>+CT45</f>
        <v>3</v>
      </c>
      <c r="CU44" s="56">
        <f>+CU45</f>
        <v>4983711.5600000005</v>
      </c>
      <c r="CV44" s="56">
        <f>+CV45</f>
        <v>4983711.5600000005</v>
      </c>
      <c r="CW44" s="56">
        <f>CW45</f>
        <v>4983711.46</v>
      </c>
    </row>
    <row r="45" spans="1:260" ht="15.6">
      <c r="A45" s="54"/>
      <c r="B45" s="54" t="s">
        <v>36</v>
      </c>
      <c r="C45" s="46"/>
      <c r="D45" s="54"/>
      <c r="E45" s="46"/>
      <c r="F45" s="47">
        <v>1</v>
      </c>
      <c r="G45" s="46">
        <f>333361.19</f>
        <v>333361.19</v>
      </c>
      <c r="H45" s="47"/>
      <c r="I45" s="46"/>
      <c r="J45" s="47">
        <v>1</v>
      </c>
      <c r="K45" s="44">
        <f>L45</f>
        <v>333360.74</v>
      </c>
      <c r="L45" s="46">
        <v>333360.74</v>
      </c>
      <c r="M45" s="46"/>
      <c r="N45" s="47">
        <v>0</v>
      </c>
      <c r="O45" s="46">
        <v>454690</v>
      </c>
      <c r="P45" s="47"/>
      <c r="Q45" s="46"/>
      <c r="R45" s="47">
        <v>0</v>
      </c>
      <c r="S45" s="44">
        <f>T45</f>
        <v>386928.67</v>
      </c>
      <c r="T45" s="46">
        <v>386928.67</v>
      </c>
      <c r="U45" s="46"/>
      <c r="V45" s="47">
        <v>1</v>
      </c>
      <c r="W45" s="46">
        <v>613850</v>
      </c>
      <c r="X45" s="47"/>
      <c r="Y45" s="46"/>
      <c r="Z45" s="47">
        <v>1</v>
      </c>
      <c r="AA45" s="44">
        <f>AB45</f>
        <v>546445.67000000004</v>
      </c>
      <c r="AB45" s="46">
        <v>546445.67000000004</v>
      </c>
      <c r="AC45" s="46"/>
      <c r="AD45" s="50">
        <v>1</v>
      </c>
      <c r="AE45" s="46">
        <v>791610</v>
      </c>
      <c r="AF45" s="50"/>
      <c r="AG45" s="46"/>
      <c r="AH45" s="50">
        <v>1</v>
      </c>
      <c r="AI45" s="44">
        <f>AJ45</f>
        <v>627049.54</v>
      </c>
      <c r="AJ45" s="46">
        <f>613588.25+13461.29</f>
        <v>627049.54</v>
      </c>
      <c r="AK45" s="46">
        <v>720289.31</v>
      </c>
      <c r="AL45" s="50"/>
      <c r="AM45" s="46">
        <v>842877</v>
      </c>
      <c r="AN45" s="50"/>
      <c r="AO45" s="46"/>
      <c r="AP45" s="50"/>
      <c r="AQ45" s="44">
        <f>AR45</f>
        <v>689692.7699999999</v>
      </c>
      <c r="AR45" s="46">
        <f>676968.94+12723.83</f>
        <v>689692.7699999999</v>
      </c>
      <c r="AS45" s="46">
        <v>1160033.92</v>
      </c>
      <c r="AT45" s="47"/>
      <c r="AU45" s="46">
        <v>882315</v>
      </c>
      <c r="AV45" s="47"/>
      <c r="AW45" s="46"/>
      <c r="AX45" s="47"/>
      <c r="AY45" s="44">
        <f>AZ45</f>
        <v>708145.79</v>
      </c>
      <c r="AZ45" s="46">
        <f>694930.64+13215.15</f>
        <v>708145.79</v>
      </c>
      <c r="BA45" s="46">
        <f>670338.46+25954.12</f>
        <v>696292.58</v>
      </c>
      <c r="BB45" s="47"/>
      <c r="BC45" s="46">
        <v>888690</v>
      </c>
      <c r="BD45" s="47"/>
      <c r="BE45" s="46"/>
      <c r="BF45" s="47"/>
      <c r="BG45" s="44">
        <f>BH45</f>
        <v>714668.65</v>
      </c>
      <c r="BH45" s="46">
        <f>705920.65+8748</f>
        <v>714668.65</v>
      </c>
      <c r="BI45" s="46">
        <v>694930.6399999999</v>
      </c>
      <c r="BJ45" s="47"/>
      <c r="BK45" s="46">
        <v>784975.55</v>
      </c>
      <c r="BL45" s="47"/>
      <c r="BM45" s="46"/>
      <c r="BN45" s="47"/>
      <c r="BO45" s="44">
        <f>BP45</f>
        <v>418778.11</v>
      </c>
      <c r="BP45" s="46">
        <f>409398.11+9380</f>
        <v>418778.11</v>
      </c>
      <c r="BQ45" s="46">
        <v>734088.91</v>
      </c>
      <c r="BR45" s="47"/>
      <c r="BS45" s="46">
        <f>505000+64100</f>
        <v>569100</v>
      </c>
      <c r="BT45" s="47"/>
      <c r="BU45" s="46"/>
      <c r="BV45" s="47"/>
      <c r="BW45" s="44">
        <f>BX45+CF45</f>
        <v>558641.62</v>
      </c>
      <c r="BX45" s="46">
        <v>559960.62</v>
      </c>
      <c r="BY45" s="46">
        <v>419434.48</v>
      </c>
      <c r="BZ45" s="47"/>
      <c r="CA45" s="46"/>
      <c r="CB45" s="47"/>
      <c r="CC45" s="46"/>
      <c r="CD45" s="47"/>
      <c r="CE45" s="46"/>
      <c r="CF45" s="46">
        <v>-1319</v>
      </c>
      <c r="CG45" s="46">
        <v>8923.3000000000011</v>
      </c>
      <c r="CH45" s="47"/>
      <c r="CI45" s="46"/>
      <c r="CJ45" s="47"/>
      <c r="CK45" s="46"/>
      <c r="CL45" s="47"/>
      <c r="CM45" s="46"/>
      <c r="CN45" s="46">
        <v>0</v>
      </c>
      <c r="CO45" s="46">
        <v>549718.32000000007</v>
      </c>
      <c r="CP45" s="45">
        <f>F45+N45+V45+AD45+AL45+AT45+BB45+BJ45+BR45+BZ45+CH45</f>
        <v>3</v>
      </c>
      <c r="CQ45" s="44">
        <f>G45+O45+W45+AE45+AM45+AU45+BC45+BK45+BS45+CA45+CI45</f>
        <v>6161468.7399999993</v>
      </c>
      <c r="CR45" s="45">
        <f>H45+P45+X45+AF45+AN45+AV45+BD45+BL45+BT45+CB45+CJ45</f>
        <v>0</v>
      </c>
      <c r="CS45" s="44">
        <f>I45+Q45+Y45+AG45+AO45+AW45+BE45+BM45+BU45+CC45+CK45</f>
        <v>0</v>
      </c>
      <c r="CT45" s="45">
        <f>J45+R45+Z45+AH45+AP45+AX45+BF45+BN45+BV45+CD45+CL45</f>
        <v>3</v>
      </c>
      <c r="CU45" s="44">
        <f>K45+S45+AA45+AI45+AQ45+AY45+BG45+BO45+BW45+CE45+CM45</f>
        <v>4983711.5600000005</v>
      </c>
      <c r="CV45" s="44">
        <f>L45+T45+AB45+AJ45+AR45+AZ45+BH45+BP45+BX45+CF45+CN45</f>
        <v>4983711.5600000005</v>
      </c>
      <c r="CW45" s="44">
        <f>M45+U45+AC45+AK45+AS45+BA45+BI45+BQ45+BY45+CG45+CO45</f>
        <v>4983711.46</v>
      </c>
      <c r="CY45" s="43"/>
    </row>
    <row r="46" spans="1:260" s="31" customFormat="1" ht="15.6" collapsed="1">
      <c r="A46" s="71" t="s">
        <v>35</v>
      </c>
      <c r="B46" s="71"/>
      <c r="C46" s="36">
        <v>11518240</v>
      </c>
      <c r="D46" s="70"/>
      <c r="E46" s="36"/>
      <c r="F46" s="37">
        <f>+F47</f>
        <v>0</v>
      </c>
      <c r="G46" s="36">
        <f>+G47</f>
        <v>0</v>
      </c>
      <c r="H46" s="37">
        <f>+H47</f>
        <v>0</v>
      </c>
      <c r="I46" s="36">
        <f>+I47</f>
        <v>0</v>
      </c>
      <c r="J46" s="37">
        <f>+J47</f>
        <v>0</v>
      </c>
      <c r="K46" s="36">
        <f>+K47</f>
        <v>0</v>
      </c>
      <c r="L46" s="36">
        <f>+L47</f>
        <v>0</v>
      </c>
      <c r="M46" s="36">
        <f>M47</f>
        <v>0</v>
      </c>
      <c r="N46" s="37">
        <f>+N47</f>
        <v>14</v>
      </c>
      <c r="O46" s="36">
        <f>+O47</f>
        <v>1506499.05</v>
      </c>
      <c r="P46" s="37">
        <f>+P47</f>
        <v>0</v>
      </c>
      <c r="Q46" s="36">
        <f>+Q47</f>
        <v>0</v>
      </c>
      <c r="R46" s="37">
        <f>+R47</f>
        <v>0</v>
      </c>
      <c r="S46" s="36">
        <f>+S47</f>
        <v>0</v>
      </c>
      <c r="T46" s="36">
        <f>+T47</f>
        <v>0</v>
      </c>
      <c r="U46" s="36">
        <f>U47</f>
        <v>0</v>
      </c>
      <c r="V46" s="37">
        <f>+V47</f>
        <v>7</v>
      </c>
      <c r="W46" s="36">
        <f>+W47</f>
        <v>10510071.439999999</v>
      </c>
      <c r="X46" s="37">
        <f>+X47</f>
        <v>4</v>
      </c>
      <c r="Y46" s="36">
        <f>+Y47</f>
        <v>47933.520000000004</v>
      </c>
      <c r="Z46" s="37">
        <f>+Z47</f>
        <v>10</v>
      </c>
      <c r="AA46" s="36">
        <f>+AA47</f>
        <v>1443674</v>
      </c>
      <c r="AB46" s="36">
        <f>+AB47</f>
        <v>70838</v>
      </c>
      <c r="AC46" s="36">
        <f>AC47</f>
        <v>0</v>
      </c>
      <c r="AD46" s="38">
        <f>+AD47</f>
        <v>6</v>
      </c>
      <c r="AE46" s="36">
        <f>+AE47</f>
        <v>2046390.6800000002</v>
      </c>
      <c r="AF46" s="38">
        <f>+AF47</f>
        <v>0</v>
      </c>
      <c r="AG46" s="36">
        <f>+AG47</f>
        <v>0</v>
      </c>
      <c r="AH46" s="38">
        <f>+AH47</f>
        <v>8</v>
      </c>
      <c r="AI46" s="36">
        <f>+AI47</f>
        <v>7996574.1800000006</v>
      </c>
      <c r="AJ46" s="36">
        <f>+AJ47</f>
        <v>195476.56</v>
      </c>
      <c r="AK46" s="36">
        <f>AK47</f>
        <v>77219</v>
      </c>
      <c r="AL46" s="38">
        <f>+AL47</f>
        <v>0</v>
      </c>
      <c r="AM46" s="36">
        <f>+AM47</f>
        <v>0</v>
      </c>
      <c r="AN46" s="38">
        <f>+AN47</f>
        <v>1</v>
      </c>
      <c r="AO46" s="36">
        <f>+AO47</f>
        <v>13989.06</v>
      </c>
      <c r="AP46" s="38">
        <f>+AP47</f>
        <v>4</v>
      </c>
      <c r="AQ46" s="36">
        <f>+AQ47</f>
        <v>2036860.3</v>
      </c>
      <c r="AR46" s="36">
        <f>+AR47</f>
        <v>416084.12999999995</v>
      </c>
      <c r="AS46" s="36">
        <f>AS47</f>
        <v>273965.13</v>
      </c>
      <c r="AT46" s="37">
        <f>AT47</f>
        <v>0</v>
      </c>
      <c r="AU46" s="36">
        <f>AU47</f>
        <v>0</v>
      </c>
      <c r="AV46" s="37">
        <f>AV47</f>
        <v>0</v>
      </c>
      <c r="AW46" s="36">
        <f>AW47</f>
        <v>0</v>
      </c>
      <c r="AX46" s="37">
        <f>AX47</f>
        <v>0</v>
      </c>
      <c r="AY46" s="36">
        <f>AY47</f>
        <v>0</v>
      </c>
      <c r="AZ46" s="36">
        <f>AZ47</f>
        <v>1038516.26</v>
      </c>
      <c r="BA46" s="36">
        <f>BA47</f>
        <v>819630.36</v>
      </c>
      <c r="BB46" s="37">
        <f>BB47</f>
        <v>0</v>
      </c>
      <c r="BC46" s="36">
        <f>BC47</f>
        <v>0</v>
      </c>
      <c r="BD46" s="37">
        <f>BD47</f>
        <v>0</v>
      </c>
      <c r="BE46" s="36">
        <f>BE47</f>
        <v>0</v>
      </c>
      <c r="BF46" s="37">
        <f>BF47</f>
        <v>0</v>
      </c>
      <c r="BG46" s="36">
        <f>BG47</f>
        <v>150010</v>
      </c>
      <c r="BH46" s="36">
        <f>BH47</f>
        <v>900535.13</v>
      </c>
      <c r="BI46" s="36">
        <f>BI47</f>
        <v>955827.90000000014</v>
      </c>
      <c r="BJ46" s="37">
        <f>BJ47</f>
        <v>1</v>
      </c>
      <c r="BK46" s="36">
        <f>BK47</f>
        <v>13999.81</v>
      </c>
      <c r="BL46" s="37">
        <f>BL47</f>
        <v>1</v>
      </c>
      <c r="BM46" s="36">
        <f>BM47</f>
        <v>2492140.58</v>
      </c>
      <c r="BN46" s="37">
        <f>BN47</f>
        <v>1</v>
      </c>
      <c r="BO46" s="36">
        <f>BO47</f>
        <v>13640</v>
      </c>
      <c r="BP46" s="36">
        <f>BP47</f>
        <v>1358054.73</v>
      </c>
      <c r="BQ46" s="36">
        <f>BQ47</f>
        <v>1371377.3600000003</v>
      </c>
      <c r="BR46" s="37">
        <f>BR47</f>
        <v>0</v>
      </c>
      <c r="BS46" s="36">
        <f>BS47</f>
        <v>0</v>
      </c>
      <c r="BT46" s="37">
        <f>BT47</f>
        <v>0</v>
      </c>
      <c r="BU46" s="36">
        <f>BU47</f>
        <v>0</v>
      </c>
      <c r="BV46" s="37">
        <f>BV47</f>
        <v>0</v>
      </c>
      <c r="BW46" s="36">
        <f>BW47</f>
        <v>0</v>
      </c>
      <c r="BX46" s="36">
        <f>BX47</f>
        <v>1958564.58</v>
      </c>
      <c r="BY46" s="36">
        <f>BY47</f>
        <v>1667844.6400000006</v>
      </c>
      <c r="BZ46" s="37">
        <f>BZ47</f>
        <v>0</v>
      </c>
      <c r="CA46" s="36">
        <f>CA47</f>
        <v>0</v>
      </c>
      <c r="CB46" s="37">
        <f>CB47</f>
        <v>0</v>
      </c>
      <c r="CC46" s="36">
        <f>CC47</f>
        <v>0</v>
      </c>
      <c r="CD46" s="37">
        <f>CD47</f>
        <v>0</v>
      </c>
      <c r="CE46" s="36">
        <f>CE47</f>
        <v>0</v>
      </c>
      <c r="CF46" s="36">
        <f>CF47</f>
        <v>4671041.6500000004</v>
      </c>
      <c r="CG46" s="36">
        <f>CG47</f>
        <v>3684833.850000001</v>
      </c>
      <c r="CH46" s="37">
        <f>CH47</f>
        <v>0</v>
      </c>
      <c r="CI46" s="36">
        <f>CI47</f>
        <v>0</v>
      </c>
      <c r="CJ46" s="37">
        <f>CJ47</f>
        <v>0</v>
      </c>
      <c r="CK46" s="36">
        <f>CK47</f>
        <v>0</v>
      </c>
      <c r="CL46" s="37">
        <f>CL47</f>
        <v>0</v>
      </c>
      <c r="CM46" s="36">
        <f>CM47</f>
        <v>0</v>
      </c>
      <c r="CN46" s="36">
        <f>CN47</f>
        <v>166968.25</v>
      </c>
      <c r="CO46" s="36">
        <f>CO47</f>
        <v>1884177.25</v>
      </c>
      <c r="CP46" s="35">
        <f>+CP47</f>
        <v>28</v>
      </c>
      <c r="CQ46" s="33">
        <f>+CQ47</f>
        <v>14076960.979999999</v>
      </c>
      <c r="CR46" s="34">
        <f>+CR47</f>
        <v>6</v>
      </c>
      <c r="CS46" s="33">
        <f>+CS47</f>
        <v>2554063.16</v>
      </c>
      <c r="CT46" s="34">
        <f>+CT47</f>
        <v>23</v>
      </c>
      <c r="CU46" s="33">
        <f>+CU47</f>
        <v>11640758.48</v>
      </c>
      <c r="CV46" s="33">
        <f>+CV47</f>
        <v>10776079.289999999</v>
      </c>
      <c r="CW46" s="33">
        <f>CW47</f>
        <v>10734875.490000002</v>
      </c>
    </row>
    <row r="47" spans="1:260" s="55" customFormat="1" ht="93.6">
      <c r="A47" s="68" t="s">
        <v>7</v>
      </c>
      <c r="B47" s="68" t="s">
        <v>34</v>
      </c>
      <c r="C47" s="59"/>
      <c r="D47" s="68"/>
      <c r="E47" s="59"/>
      <c r="F47" s="60">
        <f>+F48+F49+F51+F50</f>
        <v>0</v>
      </c>
      <c r="G47" s="59">
        <f>+G48+G49+G51+G50</f>
        <v>0</v>
      </c>
      <c r="H47" s="60">
        <f>+H48+H49+H51+H50</f>
        <v>0</v>
      </c>
      <c r="I47" s="59">
        <f>+I48+I49+I51+I50</f>
        <v>0</v>
      </c>
      <c r="J47" s="60">
        <f>+J48+J49+J51+J50</f>
        <v>0</v>
      </c>
      <c r="K47" s="59">
        <f>+K48+K49+K51+K50</f>
        <v>0</v>
      </c>
      <c r="L47" s="59">
        <f>+L48+L49+L51+L50</f>
        <v>0</v>
      </c>
      <c r="M47" s="59">
        <f>M48+M49+M50+M51</f>
        <v>0</v>
      </c>
      <c r="N47" s="60">
        <f>+N48+N49+N51+N50</f>
        <v>14</v>
      </c>
      <c r="O47" s="59">
        <f>+O48+O49+O51+O50</f>
        <v>1506499.05</v>
      </c>
      <c r="P47" s="60">
        <f>+P48+P49+P51+P50</f>
        <v>0</v>
      </c>
      <c r="Q47" s="59">
        <f>+Q48+Q49+Q51+Q50</f>
        <v>0</v>
      </c>
      <c r="R47" s="60">
        <f>+R48+R49+R51+R50</f>
        <v>0</v>
      </c>
      <c r="S47" s="59">
        <f>+S48+S49+S51+S50</f>
        <v>0</v>
      </c>
      <c r="T47" s="59">
        <f>+T48+T49+T51+T50</f>
        <v>0</v>
      </c>
      <c r="U47" s="59">
        <f>U48+U49+U50+U51</f>
        <v>0</v>
      </c>
      <c r="V47" s="60">
        <f>+V48+V49+V51+V50</f>
        <v>7</v>
      </c>
      <c r="W47" s="59">
        <f>+W48+W49+W51+W50</f>
        <v>10510071.439999999</v>
      </c>
      <c r="X47" s="60">
        <f>+X48+X49+X51+X50</f>
        <v>4</v>
      </c>
      <c r="Y47" s="59">
        <f>+Y48+Y49+Y51+Y50</f>
        <v>47933.520000000004</v>
      </c>
      <c r="Z47" s="60">
        <f>+Z48+Z49+Z51+Z50</f>
        <v>10</v>
      </c>
      <c r="AA47" s="59">
        <f>+AA48+AA49+AA51+AA50</f>
        <v>1443674</v>
      </c>
      <c r="AB47" s="59">
        <f>+AB48+AB49+AB51+AB50</f>
        <v>70838</v>
      </c>
      <c r="AC47" s="59">
        <f>AC48+AC49+AC50+AC51</f>
        <v>0</v>
      </c>
      <c r="AD47" s="61">
        <f>+AD48+AD49+AD51+AD50</f>
        <v>6</v>
      </c>
      <c r="AE47" s="59">
        <f>+AE48+AE49+AE51+AE50</f>
        <v>2046390.6800000002</v>
      </c>
      <c r="AF47" s="61">
        <f>+AF48+AF49+AF51+AF50</f>
        <v>0</v>
      </c>
      <c r="AG47" s="59">
        <f>+AG48+AG49+AG51+AG50</f>
        <v>0</v>
      </c>
      <c r="AH47" s="61">
        <f>+AH48+AH49+AH51+AH50</f>
        <v>8</v>
      </c>
      <c r="AI47" s="59">
        <f>+AI48+AI49+AI51+AI50</f>
        <v>7996574.1800000006</v>
      </c>
      <c r="AJ47" s="59">
        <f>+AJ48+AJ49+AJ51+AJ50</f>
        <v>195476.56</v>
      </c>
      <c r="AK47" s="59">
        <f>AK48+AK49+AK50+AK51</f>
        <v>77219</v>
      </c>
      <c r="AL47" s="61">
        <f>+AL48+AL49+AL51+AL50</f>
        <v>0</v>
      </c>
      <c r="AM47" s="59">
        <f>+AM48+AM49+AM51+AM50</f>
        <v>0</v>
      </c>
      <c r="AN47" s="61">
        <f>+AN48+AN49+AN51+AN50</f>
        <v>1</v>
      </c>
      <c r="AO47" s="59">
        <f>+AO48+AO49+AO51+AO50</f>
        <v>13989.06</v>
      </c>
      <c r="AP47" s="61">
        <f>+AP48+AP49+AP51+AP50</f>
        <v>4</v>
      </c>
      <c r="AQ47" s="59">
        <f>+AQ48+AQ49+AQ51+AQ50</f>
        <v>2036860.3</v>
      </c>
      <c r="AR47" s="59">
        <f>+AR48+AR49+AR51+AR50</f>
        <v>416084.12999999995</v>
      </c>
      <c r="AS47" s="59">
        <f>AS48+AS49+AS50+AS51</f>
        <v>273965.13</v>
      </c>
      <c r="AT47" s="60">
        <f>AT48+AT49+AT50+AT51</f>
        <v>0</v>
      </c>
      <c r="AU47" s="59">
        <f>AU48+AU49+AU50+AU51</f>
        <v>0</v>
      </c>
      <c r="AV47" s="60">
        <f>AV48+AV49+AV50+AV51</f>
        <v>0</v>
      </c>
      <c r="AW47" s="59">
        <f>AW48+AW49+AW50+AW51</f>
        <v>0</v>
      </c>
      <c r="AX47" s="60">
        <f>AX48+AX49+AX50+AX51</f>
        <v>0</v>
      </c>
      <c r="AY47" s="59">
        <f>AY48+AY49+AY50+AY51</f>
        <v>0</v>
      </c>
      <c r="AZ47" s="59">
        <f>AZ48+AZ49+AZ50+AZ51</f>
        <v>1038516.26</v>
      </c>
      <c r="BA47" s="59">
        <f>BA48+BA49+BA50+BA51</f>
        <v>819630.36</v>
      </c>
      <c r="BB47" s="60">
        <f>BB48+BB49+BB50+BB51</f>
        <v>0</v>
      </c>
      <c r="BC47" s="59">
        <f>BC48+BC49+BC50+BC51</f>
        <v>0</v>
      </c>
      <c r="BD47" s="60">
        <f>BD48+BD49+BD50+BD51</f>
        <v>0</v>
      </c>
      <c r="BE47" s="59">
        <f>BE48+BE49+BE50+BE51</f>
        <v>0</v>
      </c>
      <c r="BF47" s="60">
        <f>BF48+BF49+BF50+BF51</f>
        <v>0</v>
      </c>
      <c r="BG47" s="59">
        <f>BG48+BG49+BG50+BG51</f>
        <v>150010</v>
      </c>
      <c r="BH47" s="59">
        <f>BH48+BH49+BH50+BH51</f>
        <v>900535.13</v>
      </c>
      <c r="BI47" s="59">
        <f>BI48+BI49+BI50+BI51</f>
        <v>955827.90000000014</v>
      </c>
      <c r="BJ47" s="60">
        <f>BJ48+BJ49+BJ50+BJ51</f>
        <v>1</v>
      </c>
      <c r="BK47" s="59">
        <f>BK48+BK49+BK50+BK51</f>
        <v>13999.81</v>
      </c>
      <c r="BL47" s="60">
        <f>BL48+BL49+BL50+BL51</f>
        <v>1</v>
      </c>
      <c r="BM47" s="59">
        <f>BM48+BM49+BM50+BM51</f>
        <v>2492140.58</v>
      </c>
      <c r="BN47" s="60">
        <f>BN48+BN49+BN50+BN51</f>
        <v>1</v>
      </c>
      <c r="BO47" s="59">
        <f>BO48+BO49+BO50+BO51</f>
        <v>13640</v>
      </c>
      <c r="BP47" s="59">
        <f>BP48+BP49+BP50+BP51</f>
        <v>1358054.73</v>
      </c>
      <c r="BQ47" s="59">
        <f>BQ48+BQ49+BQ50+BQ51</f>
        <v>1371377.3600000003</v>
      </c>
      <c r="BR47" s="60">
        <f>BR48+BR49+BR50+BR51</f>
        <v>0</v>
      </c>
      <c r="BS47" s="59">
        <f>BS48+BS49+BS50+BS51</f>
        <v>0</v>
      </c>
      <c r="BT47" s="60">
        <f>BT48+BT49+BT50+BT51</f>
        <v>0</v>
      </c>
      <c r="BU47" s="59">
        <f>BU48+BU49+BU50+BU51</f>
        <v>0</v>
      </c>
      <c r="BV47" s="60">
        <f>BV48+BV49+BV50+BV51</f>
        <v>0</v>
      </c>
      <c r="BW47" s="59">
        <f>BW48+BW49+BW50+BW51</f>
        <v>0</v>
      </c>
      <c r="BX47" s="59">
        <f>BX48+BX49+BX50+BX51</f>
        <v>1958564.58</v>
      </c>
      <c r="BY47" s="59">
        <f>BY48+BY49+BY50+BY51</f>
        <v>1667844.6400000006</v>
      </c>
      <c r="BZ47" s="60">
        <f>BZ48+BZ49+BZ50+BZ51</f>
        <v>0</v>
      </c>
      <c r="CA47" s="59">
        <f>CA48+CA49+CA50+CA51</f>
        <v>0</v>
      </c>
      <c r="CB47" s="60">
        <f>CB48+CB49+CB50+CB51</f>
        <v>0</v>
      </c>
      <c r="CC47" s="59">
        <f>CC48+CC49+CC50+CC51</f>
        <v>0</v>
      </c>
      <c r="CD47" s="60">
        <f>CD48+CD49+CD50+CD51</f>
        <v>0</v>
      </c>
      <c r="CE47" s="59">
        <f>CE48+CE49+CE50+CE51</f>
        <v>0</v>
      </c>
      <c r="CF47" s="59">
        <f>CF48+CF49+CF50+CF51</f>
        <v>4671041.6500000004</v>
      </c>
      <c r="CG47" s="59">
        <f>CG48+CG49+CG50+CG51</f>
        <v>3684833.850000001</v>
      </c>
      <c r="CH47" s="60">
        <f>CH48+CH49+CH50+CH51</f>
        <v>0</v>
      </c>
      <c r="CI47" s="59">
        <f>CI48+CI49+CI50+CI51</f>
        <v>0</v>
      </c>
      <c r="CJ47" s="60">
        <f>CJ48+CJ49+CJ50+CJ51</f>
        <v>0</v>
      </c>
      <c r="CK47" s="59">
        <f>CK48+CK49+CK50+CK51</f>
        <v>0</v>
      </c>
      <c r="CL47" s="60">
        <f>CL48+CL49+CL50+CL51</f>
        <v>0</v>
      </c>
      <c r="CM47" s="59">
        <f>CM48+CM49+CM50+CM51</f>
        <v>0</v>
      </c>
      <c r="CN47" s="59">
        <f>CN48+CN49+CN50+CN51</f>
        <v>166968.25</v>
      </c>
      <c r="CO47" s="59">
        <f>CO48+CO49+CO50+CO51</f>
        <v>1884177.25</v>
      </c>
      <c r="CP47" s="58">
        <f>+CP48+CP49+CP51+CP50</f>
        <v>28</v>
      </c>
      <c r="CQ47" s="56">
        <f>+CQ48+CQ49+CQ51+CQ50</f>
        <v>14076960.979999999</v>
      </c>
      <c r="CR47" s="57">
        <f>+CR48+CR49+CR51+CR50</f>
        <v>6</v>
      </c>
      <c r="CS47" s="56">
        <f>+CS48+CS49+CS51+CS50</f>
        <v>2554063.16</v>
      </c>
      <c r="CT47" s="57">
        <f>+CT48+CT49+CT51+CT50</f>
        <v>23</v>
      </c>
      <c r="CU47" s="56">
        <f>+CU48+CU49+CU51+CU50</f>
        <v>11640758.48</v>
      </c>
      <c r="CV47" s="56">
        <f>+CV48+CV49+CV51+CV50</f>
        <v>10776079.289999999</v>
      </c>
      <c r="CW47" s="56">
        <f>CW48+CW49+CW50+CW51</f>
        <v>10734875.490000002</v>
      </c>
    </row>
    <row r="48" spans="1:260" ht="15.6">
      <c r="A48" s="72" t="s">
        <v>33</v>
      </c>
      <c r="B48" s="72" t="s">
        <v>32</v>
      </c>
      <c r="C48" s="46"/>
      <c r="D48" s="72"/>
      <c r="E48" s="46"/>
      <c r="F48" s="47"/>
      <c r="G48" s="46"/>
      <c r="H48" s="47"/>
      <c r="I48" s="46"/>
      <c r="J48" s="47"/>
      <c r="K48" s="46"/>
      <c r="L48" s="46"/>
      <c r="M48" s="46"/>
      <c r="N48" s="47">
        <v>11</v>
      </c>
      <c r="O48" s="46">
        <v>131933.51999999999</v>
      </c>
      <c r="P48" s="47"/>
      <c r="Q48" s="46"/>
      <c r="R48" s="47"/>
      <c r="S48" s="46"/>
      <c r="T48" s="46"/>
      <c r="U48" s="46"/>
      <c r="V48" s="47"/>
      <c r="W48" s="46"/>
      <c r="X48" s="47">
        <v>4</v>
      </c>
      <c r="Y48" s="46">
        <v>47933.520000000004</v>
      </c>
      <c r="Z48" s="47">
        <v>7</v>
      </c>
      <c r="AA48" s="46">
        <v>80315</v>
      </c>
      <c r="AB48" s="46">
        <v>70838</v>
      </c>
      <c r="AC48" s="46"/>
      <c r="AD48" s="47">
        <v>2</v>
      </c>
      <c r="AE48" s="46">
        <v>23668.32</v>
      </c>
      <c r="AF48" s="50"/>
      <c r="AG48" s="46"/>
      <c r="AH48" s="50">
        <v>2</v>
      </c>
      <c r="AI48" s="46">
        <v>23668.32</v>
      </c>
      <c r="AJ48" s="46">
        <v>17807.939999999999</v>
      </c>
      <c r="AK48" s="46">
        <v>77219</v>
      </c>
      <c r="AL48" s="50"/>
      <c r="AM48" s="46"/>
      <c r="AN48" s="50"/>
      <c r="AO48" s="46"/>
      <c r="AP48" s="50"/>
      <c r="AQ48" s="46"/>
      <c r="AR48" s="46">
        <v>-165.95</v>
      </c>
      <c r="AS48" s="46">
        <v>11426.94</v>
      </c>
      <c r="AT48" s="47"/>
      <c r="AU48" s="46"/>
      <c r="AV48" s="47"/>
      <c r="AW48" s="46"/>
      <c r="AX48" s="47"/>
      <c r="AY48" s="46"/>
      <c r="AZ48" s="46"/>
      <c r="BA48" s="46"/>
      <c r="BB48" s="47"/>
      <c r="BC48" s="46"/>
      <c r="BD48" s="47"/>
      <c r="BE48" s="46"/>
      <c r="BF48" s="47"/>
      <c r="BG48" s="46"/>
      <c r="BH48" s="46"/>
      <c r="BI48" s="46"/>
      <c r="BJ48" s="47"/>
      <c r="BK48" s="46"/>
      <c r="BL48" s="47"/>
      <c r="BM48" s="46"/>
      <c r="BN48" s="47"/>
      <c r="BO48" s="46"/>
      <c r="BP48" s="46"/>
      <c r="BQ48" s="46"/>
      <c r="BR48" s="47"/>
      <c r="BS48" s="46"/>
      <c r="BT48" s="47"/>
      <c r="BU48" s="46"/>
      <c r="BV48" s="47"/>
      <c r="BW48" s="46"/>
      <c r="BX48" s="46"/>
      <c r="BY48" s="46"/>
      <c r="BZ48" s="47"/>
      <c r="CA48" s="46"/>
      <c r="CB48" s="47"/>
      <c r="CC48" s="46"/>
      <c r="CD48" s="47"/>
      <c r="CE48" s="46"/>
      <c r="CF48" s="46"/>
      <c r="CG48" s="46"/>
      <c r="CH48" s="47"/>
      <c r="CI48" s="46"/>
      <c r="CJ48" s="47"/>
      <c r="CK48" s="46"/>
      <c r="CL48" s="47"/>
      <c r="CM48" s="46"/>
      <c r="CN48" s="46"/>
      <c r="CO48" s="46"/>
      <c r="CP48" s="45">
        <f>F48+N48+V48+AD48+AL48+AT48+BB48+BJ48+BR48+BZ48+CH48</f>
        <v>13</v>
      </c>
      <c r="CQ48" s="44">
        <f>G48+O48+W48+AE48+AM48+AU48+BC48+BK48+BS48+CA48+CI48</f>
        <v>155601.84</v>
      </c>
      <c r="CR48" s="45">
        <f>H48+P48+X48+AF48+AN48+AV48+BD48+BL48+BT48+CB48+CJ48</f>
        <v>4</v>
      </c>
      <c r="CS48" s="44">
        <f>I48+Q48+Y48+AG48+AO48+AW48+BE48+BM48+BU48+CC48+CK48</f>
        <v>47933.520000000004</v>
      </c>
      <c r="CT48" s="45">
        <f>J48+R48+Z48+AH48+AP48+AX48+BF48+BN48+BV48+CD48+CL48</f>
        <v>9</v>
      </c>
      <c r="CU48" s="44">
        <f>K48+S48+AA48+AI48+AQ48+AY48+BG48+BO48+BW48+CE48+CM48</f>
        <v>103983.32</v>
      </c>
      <c r="CV48" s="44">
        <f>L48+T48+AB48+AJ48+AR48+AZ48+BH48+BP48+BX48+CF48+CN48</f>
        <v>88479.99</v>
      </c>
      <c r="CW48" s="44">
        <f>M48+U48+AC48+AK48+AS48+BA48+BI48+BQ48+BY48+CG48+CO48</f>
        <v>88645.94</v>
      </c>
      <c r="CX48" s="74"/>
      <c r="CY48" s="43"/>
    </row>
    <row r="49" spans="1:103" ht="15.6">
      <c r="A49" s="72" t="s">
        <v>31</v>
      </c>
      <c r="B49" s="72" t="s">
        <v>30</v>
      </c>
      <c r="C49" s="46"/>
      <c r="D49" s="72"/>
      <c r="E49" s="46"/>
      <c r="F49" s="47"/>
      <c r="G49" s="46"/>
      <c r="H49" s="47"/>
      <c r="I49" s="46"/>
      <c r="J49" s="47"/>
      <c r="K49" s="46"/>
      <c r="L49" s="46"/>
      <c r="M49" s="46"/>
      <c r="N49" s="47"/>
      <c r="O49" s="46"/>
      <c r="P49" s="47"/>
      <c r="Q49" s="46"/>
      <c r="R49" s="47"/>
      <c r="S49" s="46"/>
      <c r="T49" s="46"/>
      <c r="U49" s="46"/>
      <c r="V49" s="47">
        <v>7</v>
      </c>
      <c r="W49" s="46">
        <v>10510071.439999999</v>
      </c>
      <c r="X49" s="47"/>
      <c r="Y49" s="46"/>
      <c r="Z49" s="47"/>
      <c r="AA49" s="46"/>
      <c r="AB49" s="46"/>
      <c r="AC49" s="46"/>
      <c r="AD49" s="50">
        <v>2</v>
      </c>
      <c r="AE49" s="46">
        <v>1996719</v>
      </c>
      <c r="AF49" s="50"/>
      <c r="AG49" s="46"/>
      <c r="AH49" s="50">
        <v>6</v>
      </c>
      <c r="AI49" s="46">
        <v>7972905.8600000003</v>
      </c>
      <c r="AJ49" s="46">
        <v>177668.62</v>
      </c>
      <c r="AK49" s="46"/>
      <c r="AL49" s="50"/>
      <c r="AM49" s="46"/>
      <c r="AN49" s="50"/>
      <c r="AO49" s="46"/>
      <c r="AP49" s="50">
        <v>3</v>
      </c>
      <c r="AQ49" s="46">
        <f>1935293+56021+33532</f>
        <v>2024846</v>
      </c>
      <c r="AR49" s="46">
        <v>412645.79</v>
      </c>
      <c r="AS49" s="46">
        <v>262538.19</v>
      </c>
      <c r="AT49" s="47"/>
      <c r="AU49" s="46"/>
      <c r="AV49" s="47"/>
      <c r="AW49" s="46"/>
      <c r="AX49" s="47"/>
      <c r="AY49" s="46"/>
      <c r="AZ49" s="46">
        <v>1030391.55</v>
      </c>
      <c r="BA49" s="46">
        <f>841433.36-20821-12711</f>
        <v>807901.36</v>
      </c>
      <c r="BB49" s="47"/>
      <c r="BC49" s="46"/>
      <c r="BD49" s="47"/>
      <c r="BE49" s="46"/>
      <c r="BF49" s="47"/>
      <c r="BG49" s="46">
        <v>150010</v>
      </c>
      <c r="BH49" s="46">
        <f>900535.13-BH50</f>
        <v>850895.09</v>
      </c>
      <c r="BI49" s="46">
        <v>927602.68000000017</v>
      </c>
      <c r="BJ49" s="47"/>
      <c r="BK49" s="46"/>
      <c r="BL49" s="47">
        <v>1</v>
      </c>
      <c r="BM49" s="46">
        <v>2492140.58</v>
      </c>
      <c r="BN49" s="47"/>
      <c r="BO49" s="46"/>
      <c r="BP49" s="46">
        <f>1352598.73-BP50</f>
        <v>1050153.8699999999</v>
      </c>
      <c r="BQ49" s="46">
        <v>1112310.2800000003</v>
      </c>
      <c r="BR49" s="47"/>
      <c r="BS49" s="46"/>
      <c r="BT49" s="47"/>
      <c r="BU49" s="46"/>
      <c r="BV49" s="47"/>
      <c r="BW49" s="46"/>
      <c r="BX49" s="46">
        <v>1720915.43</v>
      </c>
      <c r="BY49" s="46">
        <v>1520538.1600000006</v>
      </c>
      <c r="BZ49" s="47"/>
      <c r="CA49" s="46"/>
      <c r="CB49" s="47"/>
      <c r="CC49" s="46"/>
      <c r="CD49" s="47"/>
      <c r="CE49" s="46"/>
      <c r="CF49" s="46">
        <v>4131588.15</v>
      </c>
      <c r="CG49" s="46">
        <v>3361381.4100000011</v>
      </c>
      <c r="CH49" s="47"/>
      <c r="CI49" s="46"/>
      <c r="CJ49" s="47"/>
      <c r="CK49" s="46"/>
      <c r="CL49" s="47"/>
      <c r="CM49" s="46"/>
      <c r="CN49" s="46">
        <v>-14237.340000000004</v>
      </c>
      <c r="CO49" s="46">
        <v>1326379.33</v>
      </c>
      <c r="CP49" s="45">
        <f>F49+N49+V49+AD49+AL49+AT49+BB49+BJ49+BR49+BZ49+CH49</f>
        <v>9</v>
      </c>
      <c r="CQ49" s="44">
        <f>G49+O49+W49+AE49+AM49+AU49+BC49+BK49+BS49+CA49+CI49</f>
        <v>12506790.439999999</v>
      </c>
      <c r="CR49" s="45">
        <f>H49+P49+X49+AF49+AN49+AV49+BD49+BL49+BT49+CB49+CJ49</f>
        <v>1</v>
      </c>
      <c r="CS49" s="44">
        <f>I49+Q49+Y49+AG49+AO49+AW49+BE49+BM49+BU49+CC49+CK49</f>
        <v>2492140.58</v>
      </c>
      <c r="CT49" s="45">
        <f>J49+R49+Z49+AH49+AP49+AX49+BF49+BN49+BV49+CD49+CL49</f>
        <v>9</v>
      </c>
      <c r="CU49" s="44">
        <f>K49+S49+AA49+AI49+AQ49+AY49+BG49+BO49+BW49+CE49+CM49</f>
        <v>10147761.859999999</v>
      </c>
      <c r="CV49" s="44">
        <f>L49+T49+AB49+AJ49+AR49+AZ49+BH49+BP49+BX49+CF49+CN49</f>
        <v>9360021.1600000001</v>
      </c>
      <c r="CW49" s="44">
        <f>M49+U49+AC49+AK49+AS49+BA49+BI49+BQ49+BY49+CG49+CO49</f>
        <v>9318651.4100000039</v>
      </c>
      <c r="CY49" s="43"/>
    </row>
    <row r="50" spans="1:103" ht="31.2">
      <c r="A50" s="72" t="s">
        <v>29</v>
      </c>
      <c r="B50" s="72" t="s">
        <v>28</v>
      </c>
      <c r="C50" s="46"/>
      <c r="D50" s="72"/>
      <c r="E50" s="46"/>
      <c r="F50" s="50"/>
      <c r="G50" s="46"/>
      <c r="H50" s="47"/>
      <c r="I50" s="46"/>
      <c r="J50" s="47"/>
      <c r="K50" s="46"/>
      <c r="L50" s="46"/>
      <c r="M50" s="46"/>
      <c r="N50" s="50">
        <v>3</v>
      </c>
      <c r="O50" s="46">
        <v>1374565.53</v>
      </c>
      <c r="P50" s="47"/>
      <c r="Q50" s="46"/>
      <c r="R50" s="47"/>
      <c r="S50" s="46"/>
      <c r="T50" s="46"/>
      <c r="U50" s="46"/>
      <c r="V50" s="47"/>
      <c r="W50" s="46"/>
      <c r="X50" s="47"/>
      <c r="Y50" s="46"/>
      <c r="Z50" s="50">
        <v>3</v>
      </c>
      <c r="AA50" s="46">
        <v>1363359</v>
      </c>
      <c r="AB50" s="46"/>
      <c r="AC50" s="46"/>
      <c r="AD50" s="50"/>
      <c r="AE50" s="46"/>
      <c r="AF50" s="50"/>
      <c r="AG50" s="46"/>
      <c r="AH50" s="50"/>
      <c r="AI50" s="46"/>
      <c r="AJ50" s="46"/>
      <c r="AK50" s="46"/>
      <c r="AL50" s="50"/>
      <c r="AM50" s="46"/>
      <c r="AN50" s="50"/>
      <c r="AO50" s="46"/>
      <c r="AP50" s="50"/>
      <c r="AQ50" s="46"/>
      <c r="AR50" s="46"/>
      <c r="AS50" s="46"/>
      <c r="AT50" s="47"/>
      <c r="AU50" s="46"/>
      <c r="AV50" s="47"/>
      <c r="AW50" s="46"/>
      <c r="AX50" s="47"/>
      <c r="AY50" s="46"/>
      <c r="AZ50" s="46"/>
      <c r="BA50" s="46"/>
      <c r="BB50" s="47"/>
      <c r="BC50" s="46"/>
      <c r="BD50" s="47"/>
      <c r="BE50" s="46"/>
      <c r="BF50" s="47"/>
      <c r="BG50" s="46"/>
      <c r="BH50" s="46">
        <v>49640.04</v>
      </c>
      <c r="BI50" s="46">
        <v>28225.22</v>
      </c>
      <c r="BJ50" s="47"/>
      <c r="BK50" s="46"/>
      <c r="BL50" s="47"/>
      <c r="BM50" s="46"/>
      <c r="BN50" s="47"/>
      <c r="BO50" s="46"/>
      <c r="BP50" s="46">
        <v>302444.86000000004</v>
      </c>
      <c r="BQ50" s="46">
        <v>259067.07999999996</v>
      </c>
      <c r="BR50" s="47"/>
      <c r="BS50" s="46"/>
      <c r="BT50" s="47"/>
      <c r="BU50" s="46"/>
      <c r="BV50" s="47"/>
      <c r="BW50" s="46"/>
      <c r="BX50" s="46">
        <v>236472.78</v>
      </c>
      <c r="BY50" s="46">
        <v>146130.10999999999</v>
      </c>
      <c r="BZ50" s="47"/>
      <c r="CA50" s="46"/>
      <c r="CB50" s="47"/>
      <c r="CC50" s="46"/>
      <c r="CD50" s="47"/>
      <c r="CE50" s="46"/>
      <c r="CF50" s="46">
        <v>537963.5</v>
      </c>
      <c r="CG50" s="46">
        <v>316506.43999999994</v>
      </c>
      <c r="CH50" s="47"/>
      <c r="CI50" s="46"/>
      <c r="CJ50" s="47"/>
      <c r="CK50" s="46"/>
      <c r="CL50" s="47"/>
      <c r="CM50" s="46"/>
      <c r="CN50" s="46">
        <v>181205.59</v>
      </c>
      <c r="CO50" s="46">
        <v>557797.92000000004</v>
      </c>
      <c r="CP50" s="45">
        <f>F50+N50+V50+AD50+AL50+AT50+BB50+BJ50+BR50+BZ50+CH50</f>
        <v>3</v>
      </c>
      <c r="CQ50" s="44">
        <f>G50+O50+W50+AE50+AM50+AU50+BC50+BK50+BS50+CA50+CI50</f>
        <v>1374565.53</v>
      </c>
      <c r="CR50" s="45">
        <f>H50+P50+X50+AF50+AN50+AV50+BD50+BL50+BT50+CB50+CJ50</f>
        <v>0</v>
      </c>
      <c r="CS50" s="44">
        <f>I50+Q50+Y50+AG50+AO50+AW50+BE50+BM50+BU50+CC50+CK50</f>
        <v>0</v>
      </c>
      <c r="CT50" s="45">
        <f>J50+R50+Z50+AH50+AP50+AX50+BF50+BN50+BV50+CD50+CL50</f>
        <v>3</v>
      </c>
      <c r="CU50" s="44">
        <f>K50+S50+AA50+AI50+AQ50+AY50+BG50+BO50+BW50+CE50+CM50</f>
        <v>1363359</v>
      </c>
      <c r="CV50" s="44">
        <f>L50+T50+AB50+AJ50+AR50+AZ50+BH50+BP50+BX50+CF50+CN50</f>
        <v>1307726.7700000003</v>
      </c>
      <c r="CW50" s="44">
        <f>M50+U50+AC50+AK50+AS50+BA50+BI50+BQ50+BY50+CG50+CO50</f>
        <v>1307726.77</v>
      </c>
      <c r="CY50" s="73"/>
    </row>
    <row r="51" spans="1:103" ht="15.6">
      <c r="A51" s="54" t="s">
        <v>27</v>
      </c>
      <c r="B51" s="72" t="s">
        <v>26</v>
      </c>
      <c r="C51" s="46"/>
      <c r="D51" s="66"/>
      <c r="E51" s="46"/>
      <c r="F51" s="47"/>
      <c r="G51" s="46"/>
      <c r="H51" s="47"/>
      <c r="I51" s="46"/>
      <c r="J51" s="47"/>
      <c r="K51" s="46"/>
      <c r="L51" s="46"/>
      <c r="M51" s="46"/>
      <c r="N51" s="47"/>
      <c r="O51" s="46"/>
      <c r="P51" s="47"/>
      <c r="Q51" s="46"/>
      <c r="R51" s="47"/>
      <c r="S51" s="46"/>
      <c r="T51" s="46"/>
      <c r="U51" s="46"/>
      <c r="V51" s="47"/>
      <c r="W51" s="46"/>
      <c r="X51" s="47"/>
      <c r="Y51" s="46"/>
      <c r="Z51" s="47"/>
      <c r="AA51" s="46"/>
      <c r="AB51" s="46"/>
      <c r="AC51" s="46"/>
      <c r="AD51" s="50">
        <v>2</v>
      </c>
      <c r="AE51" s="46">
        <v>26003.360000000001</v>
      </c>
      <c r="AF51" s="50"/>
      <c r="AG51" s="46"/>
      <c r="AH51" s="50"/>
      <c r="AI51" s="46"/>
      <c r="AJ51" s="46"/>
      <c r="AK51" s="46"/>
      <c r="AL51" s="50"/>
      <c r="AM51" s="46"/>
      <c r="AN51" s="50">
        <v>1</v>
      </c>
      <c r="AO51" s="46">
        <v>13989.06</v>
      </c>
      <c r="AP51" s="50">
        <v>1</v>
      </c>
      <c r="AQ51" s="46">
        <v>12014.3</v>
      </c>
      <c r="AR51" s="46">
        <v>3604.29</v>
      </c>
      <c r="AS51" s="46"/>
      <c r="AT51" s="47"/>
      <c r="AU51" s="46"/>
      <c r="AV51" s="47"/>
      <c r="AW51" s="46"/>
      <c r="AX51" s="47"/>
      <c r="AY51" s="46"/>
      <c r="AZ51" s="46">
        <v>8124.71</v>
      </c>
      <c r="BA51" s="46">
        <v>11729</v>
      </c>
      <c r="BB51" s="47"/>
      <c r="BC51" s="46"/>
      <c r="BD51" s="47"/>
      <c r="BE51" s="46"/>
      <c r="BF51" s="47"/>
      <c r="BG51" s="46"/>
      <c r="BH51" s="46"/>
      <c r="BI51" s="46"/>
      <c r="BJ51" s="47">
        <v>1</v>
      </c>
      <c r="BK51" s="46">
        <v>13999.81</v>
      </c>
      <c r="BL51" s="47"/>
      <c r="BM51" s="46"/>
      <c r="BN51" s="47">
        <v>1</v>
      </c>
      <c r="BO51" s="46">
        <v>13640</v>
      </c>
      <c r="BP51" s="46">
        <v>5456</v>
      </c>
      <c r="BQ51" s="46"/>
      <c r="BR51" s="47"/>
      <c r="BS51" s="46"/>
      <c r="BT51" s="47"/>
      <c r="BU51" s="46"/>
      <c r="BV51" s="47"/>
      <c r="BW51" s="46"/>
      <c r="BX51" s="46">
        <v>1176.3699999999999</v>
      </c>
      <c r="BY51" s="46">
        <v>1176.3699999999999</v>
      </c>
      <c r="BZ51" s="47"/>
      <c r="CA51" s="46"/>
      <c r="CB51" s="47"/>
      <c r="CC51" s="46"/>
      <c r="CD51" s="47"/>
      <c r="CE51" s="46"/>
      <c r="CF51" s="46">
        <v>1490</v>
      </c>
      <c r="CG51" s="46">
        <v>6946</v>
      </c>
      <c r="CH51" s="47"/>
      <c r="CI51" s="46"/>
      <c r="CJ51" s="47"/>
      <c r="CK51" s="46"/>
      <c r="CL51" s="47"/>
      <c r="CM51" s="46"/>
      <c r="CN51" s="46"/>
      <c r="CO51" s="46"/>
      <c r="CP51" s="45">
        <f>F51+N51+V51+AD51+AL51+AT51+BB51+BJ51+BR51+BZ51+CH51</f>
        <v>3</v>
      </c>
      <c r="CQ51" s="44">
        <f>G51+O51+W51+AE51+AM51+AU51+BC51+BK51+BS51+CA51+CI51</f>
        <v>40003.17</v>
      </c>
      <c r="CR51" s="45">
        <f>H51+P51+X51+AF51+AN51+AV51+BD51+BL51+BT51+CB51+CJ51</f>
        <v>1</v>
      </c>
      <c r="CS51" s="44">
        <f>I51+Q51+Y51+AG51+AO51+AW51+BE51+BM51+BU51+CC51+CK51</f>
        <v>13989.06</v>
      </c>
      <c r="CT51" s="45">
        <f>J51+R51+Z51+AH51+AP51+AX51+BF51+BN51+BV51+CD51+CL51</f>
        <v>2</v>
      </c>
      <c r="CU51" s="44">
        <f>K51+S51+AA51+AI51+AQ51+AY51+BG51+BO51+BW51+CE51+CM51</f>
        <v>25654.3</v>
      </c>
      <c r="CV51" s="44">
        <f>L51+T51+AB51+AJ51+AR51+AZ51+BH51+BP51+BX51+CF51+CN51</f>
        <v>19851.37</v>
      </c>
      <c r="CW51" s="44">
        <f>M51+U51+AC51+AK51+AS51+BA51+BI51+BQ51+BY51+CG51+CO51</f>
        <v>19851.37</v>
      </c>
      <c r="CY51" s="43"/>
    </row>
    <row r="52" spans="1:103" s="69" customFormat="1" ht="18" customHeight="1">
      <c r="A52" s="71" t="s">
        <v>25</v>
      </c>
      <c r="B52" s="71"/>
      <c r="C52" s="36">
        <v>13967155</v>
      </c>
      <c r="D52" s="70"/>
      <c r="E52" s="36"/>
      <c r="F52" s="37">
        <f>+F53+F59</f>
        <v>0</v>
      </c>
      <c r="G52" s="36">
        <f>+G53+G59</f>
        <v>0</v>
      </c>
      <c r="H52" s="37">
        <f>+H53+H59</f>
        <v>0</v>
      </c>
      <c r="I52" s="36">
        <f>+I53+I59</f>
        <v>0</v>
      </c>
      <c r="J52" s="37">
        <f>+J53+J59</f>
        <v>0</v>
      </c>
      <c r="K52" s="36">
        <f>+K53+K59</f>
        <v>0</v>
      </c>
      <c r="L52" s="36">
        <f>+L53+L59</f>
        <v>0</v>
      </c>
      <c r="M52" s="36">
        <f>M53+M59</f>
        <v>0</v>
      </c>
      <c r="N52" s="37">
        <f>+N53+N59</f>
        <v>2</v>
      </c>
      <c r="O52" s="36">
        <f>+O53+O59</f>
        <v>250772.32</v>
      </c>
      <c r="P52" s="37">
        <f>+P53+P59</f>
        <v>0</v>
      </c>
      <c r="Q52" s="36">
        <f>+Q53+Q59</f>
        <v>0</v>
      </c>
      <c r="R52" s="37">
        <f>+R53+R59</f>
        <v>0</v>
      </c>
      <c r="S52" s="36">
        <f>+S53+S59</f>
        <v>0</v>
      </c>
      <c r="T52" s="36">
        <f>+T53+T59</f>
        <v>0</v>
      </c>
      <c r="U52" s="36">
        <f>U53+U59</f>
        <v>0</v>
      </c>
      <c r="V52" s="37">
        <f>+V53+V59</f>
        <v>15</v>
      </c>
      <c r="W52" s="36">
        <f>+W53+W59</f>
        <v>7353507.1199999992</v>
      </c>
      <c r="X52" s="37">
        <f>+X53+X59</f>
        <v>6</v>
      </c>
      <c r="Y52" s="36">
        <f>+Y53+Y59</f>
        <v>2369211.44</v>
      </c>
      <c r="Z52" s="37">
        <f>+Z53+Z59</f>
        <v>4</v>
      </c>
      <c r="AA52" s="36">
        <f>+AA53+AA59</f>
        <v>1566759</v>
      </c>
      <c r="AB52" s="36">
        <f>+AB53+AB59</f>
        <v>173456.31</v>
      </c>
      <c r="AC52" s="36">
        <f>AC53+AC59</f>
        <v>0</v>
      </c>
      <c r="AD52" s="38">
        <f>+AD53+AD59</f>
        <v>10</v>
      </c>
      <c r="AE52" s="36">
        <f>+AE53+AE59</f>
        <v>2010912.83</v>
      </c>
      <c r="AF52" s="38">
        <f>+AF53+AF59</f>
        <v>3</v>
      </c>
      <c r="AG52" s="36">
        <f>+AG53+AG59</f>
        <v>1388374</v>
      </c>
      <c r="AH52" s="38">
        <f>+AH53+AH59</f>
        <v>5</v>
      </c>
      <c r="AI52" s="36">
        <f>+AI53+AI59</f>
        <v>1394960</v>
      </c>
      <c r="AJ52" s="36">
        <f>+AJ53+AJ59</f>
        <v>765669.77</v>
      </c>
      <c r="AK52" s="36">
        <f>AK53+AK59</f>
        <v>483313.68</v>
      </c>
      <c r="AL52" s="38">
        <f>+AL53+AL59</f>
        <v>8</v>
      </c>
      <c r="AM52" s="36">
        <f>+AM53+AM59</f>
        <v>1561749.15</v>
      </c>
      <c r="AN52" s="38">
        <f>+AN53+AN59</f>
        <v>5</v>
      </c>
      <c r="AO52" s="36">
        <f>+AO53+AO59</f>
        <v>1331702</v>
      </c>
      <c r="AP52" s="38">
        <f>+AP53+AP59</f>
        <v>6</v>
      </c>
      <c r="AQ52" s="36">
        <f>+AQ53+AQ59</f>
        <v>808848</v>
      </c>
      <c r="AR52" s="36">
        <f>+AR53+AR59</f>
        <v>1409370.46</v>
      </c>
      <c r="AS52" s="36">
        <f>AS53+AS59</f>
        <v>1802239.86</v>
      </c>
      <c r="AT52" s="37">
        <f>AT53+AT59</f>
        <v>14</v>
      </c>
      <c r="AU52" s="36">
        <f>AU53+AU59</f>
        <v>2648194.81</v>
      </c>
      <c r="AV52" s="37">
        <f>AV53+AV59</f>
        <v>4</v>
      </c>
      <c r="AW52" s="36">
        <f>AW53+AW59</f>
        <v>1552169.52</v>
      </c>
      <c r="AX52" s="37">
        <f>AX53+AX59</f>
        <v>5</v>
      </c>
      <c r="AY52" s="36">
        <f>AY53+AY59</f>
        <v>1393298</v>
      </c>
      <c r="AZ52" s="36">
        <f>AZ53+AZ59</f>
        <v>1087346.5</v>
      </c>
      <c r="BA52" s="36">
        <f>BA53+BA59</f>
        <v>937265.5</v>
      </c>
      <c r="BB52" s="37">
        <f>BB53+BB59</f>
        <v>10</v>
      </c>
      <c r="BC52" s="36">
        <f>BC53+BC59</f>
        <v>2363393.5</v>
      </c>
      <c r="BD52" s="37">
        <f>BD53+BD59</f>
        <v>5</v>
      </c>
      <c r="BE52" s="36">
        <f>BE53+BE59</f>
        <v>911996</v>
      </c>
      <c r="BF52" s="37">
        <f>BF53+BF59</f>
        <v>4</v>
      </c>
      <c r="BG52" s="36">
        <f>BG53+BG59</f>
        <v>375750</v>
      </c>
      <c r="BH52" s="36">
        <f>BH53+BH59</f>
        <v>1343329.18</v>
      </c>
      <c r="BI52" s="36">
        <f>BI53+BI59</f>
        <v>1300041.8799999999</v>
      </c>
      <c r="BJ52" s="37">
        <f>BJ53+BJ59</f>
        <v>9</v>
      </c>
      <c r="BK52" s="36">
        <f>BK53+BK59</f>
        <v>4138892</v>
      </c>
      <c r="BL52" s="37">
        <f>BL53+BL59</f>
        <v>3</v>
      </c>
      <c r="BM52" s="36">
        <f>BM53+BM59</f>
        <v>1986823.3</v>
      </c>
      <c r="BN52" s="37">
        <f>BN53+BN59</f>
        <v>4</v>
      </c>
      <c r="BO52" s="36">
        <f>BO53+BO59</f>
        <v>232468</v>
      </c>
      <c r="BP52" s="36">
        <f>BP53+BP59</f>
        <v>462266.5</v>
      </c>
      <c r="BQ52" s="36">
        <f>BQ53+BQ59</f>
        <v>453487.8</v>
      </c>
      <c r="BR52" s="37">
        <f>BR53+BR59</f>
        <v>59</v>
      </c>
      <c r="BS52" s="36">
        <f>BS53+BS59</f>
        <v>336575</v>
      </c>
      <c r="BT52" s="37">
        <f>BT53+BT59</f>
        <v>5</v>
      </c>
      <c r="BU52" s="36">
        <f>BU53+BU59</f>
        <v>780000</v>
      </c>
      <c r="BV52" s="37">
        <f>BV53+BV59</f>
        <v>7</v>
      </c>
      <c r="BW52" s="36">
        <f>BW53+BW59</f>
        <v>2271165</v>
      </c>
      <c r="BX52" s="36">
        <f>BX53+BX59</f>
        <v>585808.99</v>
      </c>
      <c r="BY52" s="36">
        <f>BY53+BY59</f>
        <v>602905.99</v>
      </c>
      <c r="BZ52" s="37">
        <f>BZ53+BZ59</f>
        <v>105</v>
      </c>
      <c r="CA52" s="36">
        <f>CA53+CA59</f>
        <v>0</v>
      </c>
      <c r="CB52" s="37">
        <f>CB53+CB59</f>
        <v>5</v>
      </c>
      <c r="CC52" s="36">
        <f>CC53+CC59</f>
        <v>2167863</v>
      </c>
      <c r="CD52" s="37">
        <f>CD53+CD59</f>
        <v>160</v>
      </c>
      <c r="CE52" s="36">
        <f>CE53+CE59</f>
        <v>4780854</v>
      </c>
      <c r="CF52" s="36">
        <f>CF53+CF59</f>
        <v>5239651.8100000005</v>
      </c>
      <c r="CG52" s="36">
        <f>CG53+CG59</f>
        <v>4574258.8099999996</v>
      </c>
      <c r="CH52" s="37">
        <f>CH53+CH59</f>
        <v>0</v>
      </c>
      <c r="CI52" s="36">
        <f>CI53+CI59</f>
        <v>0</v>
      </c>
      <c r="CJ52" s="37">
        <f>CJ53+CJ59</f>
        <v>1</v>
      </c>
      <c r="CK52" s="36">
        <f>CK53+CK59</f>
        <v>50000</v>
      </c>
      <c r="CL52" s="37">
        <f>CL53+CL59</f>
        <v>0</v>
      </c>
      <c r="CM52" s="36">
        <f>CM53+CM59</f>
        <v>0</v>
      </c>
      <c r="CN52" s="36">
        <f>CN53+CN59</f>
        <v>1076771.53</v>
      </c>
      <c r="CO52" s="36">
        <f>CO53+CO59</f>
        <v>1875606.2400000002</v>
      </c>
      <c r="CP52" s="35">
        <f>+CP53+CP59</f>
        <v>232</v>
      </c>
      <c r="CQ52" s="33">
        <f>+CQ53+CQ59</f>
        <v>20663996.73</v>
      </c>
      <c r="CR52" s="34">
        <f>+CR53+CR59</f>
        <v>37</v>
      </c>
      <c r="CS52" s="33">
        <f>+CS53+CS59</f>
        <v>12538139.26</v>
      </c>
      <c r="CT52" s="34">
        <f>+CT53+CT59</f>
        <v>195</v>
      </c>
      <c r="CU52" s="33">
        <f>+CU53+CU59</f>
        <v>12824102</v>
      </c>
      <c r="CV52" s="33">
        <f>+CV53+CV59</f>
        <v>12143671.050000001</v>
      </c>
      <c r="CW52" s="33">
        <f>CW53+CW59</f>
        <v>12029119.76</v>
      </c>
    </row>
    <row r="53" spans="1:103" s="55" customFormat="1" ht="18" customHeight="1">
      <c r="A53" s="68" t="s">
        <v>7</v>
      </c>
      <c r="B53" s="68" t="s">
        <v>24</v>
      </c>
      <c r="C53" s="59"/>
      <c r="D53" s="68"/>
      <c r="E53" s="59"/>
      <c r="F53" s="60">
        <f>+F54+F55+F56+F57+F58</f>
        <v>0</v>
      </c>
      <c r="G53" s="59">
        <f>+G54+G55+G56+G57+G58</f>
        <v>0</v>
      </c>
      <c r="H53" s="60">
        <f>+H54+H55+H56+H57+H58</f>
        <v>0</v>
      </c>
      <c r="I53" s="59">
        <f>+I54+I55+I56+I57+I58</f>
        <v>0</v>
      </c>
      <c r="J53" s="60">
        <f>+J54+J55+J56+J57+J58</f>
        <v>0</v>
      </c>
      <c r="K53" s="59">
        <f>+K54+K55+K56+K57+K58</f>
        <v>0</v>
      </c>
      <c r="L53" s="59">
        <f>+L54+L55+L56+L57+L58</f>
        <v>0</v>
      </c>
      <c r="M53" s="59">
        <f>+M54+M55+M56+M57+M58</f>
        <v>0</v>
      </c>
      <c r="N53" s="60">
        <f>+N54+N55+N56+N57+N58</f>
        <v>2</v>
      </c>
      <c r="O53" s="59">
        <f>+O54+O55+O56+O57+O58</f>
        <v>250772.32</v>
      </c>
      <c r="P53" s="60">
        <f>+P54+P55+P56+P57+P58</f>
        <v>0</v>
      </c>
      <c r="Q53" s="59">
        <f>+Q54+Q55+Q56+Q57+Q58</f>
        <v>0</v>
      </c>
      <c r="R53" s="60">
        <f>+R54+R55+R56+R57+R58</f>
        <v>0</v>
      </c>
      <c r="S53" s="59">
        <f>+S54+S55+S56+S57+S58</f>
        <v>0</v>
      </c>
      <c r="T53" s="59">
        <f>+T54+T55+T56+T57+T58</f>
        <v>0</v>
      </c>
      <c r="U53" s="59">
        <f>+U54+U55+U56+U57+U58</f>
        <v>0</v>
      </c>
      <c r="V53" s="60">
        <f>+V54+V55+V56+V57+V58</f>
        <v>2</v>
      </c>
      <c r="W53" s="59">
        <f>+W54+W55+W56+W57+W58</f>
        <v>222694</v>
      </c>
      <c r="X53" s="60">
        <f>+X54+X55+X56+X57+X58</f>
        <v>0</v>
      </c>
      <c r="Y53" s="59">
        <f>+Y54+Y55+Y56+Y57+Y58</f>
        <v>0</v>
      </c>
      <c r="Z53" s="60">
        <f>+Z54+Z55+Z56+Z57+Z58</f>
        <v>3</v>
      </c>
      <c r="AA53" s="59">
        <f>+AA54+AA55+AA56+AA57+AA58</f>
        <v>373622</v>
      </c>
      <c r="AB53" s="59">
        <f>+AB54+AB55+AB56+AB57+AB58</f>
        <v>173456.31</v>
      </c>
      <c r="AC53" s="59">
        <f>+AC54+AC55+AC56+AC57+AC58</f>
        <v>0</v>
      </c>
      <c r="AD53" s="61">
        <f>+AD54+AD55+AD56+AD57+AD58</f>
        <v>0</v>
      </c>
      <c r="AE53" s="59">
        <f>+AE54+AE55+AE56+AE57+AE58</f>
        <v>0</v>
      </c>
      <c r="AF53" s="61">
        <f>+AF54+AF55+AF56+AF57+AF58</f>
        <v>1</v>
      </c>
      <c r="AG53" s="59">
        <f>+AG54+AG55+AG56+AG57+AG58</f>
        <v>98280</v>
      </c>
      <c r="AH53" s="61">
        <f>+AH54+AH55+AH56+AH57+AH58</f>
        <v>0</v>
      </c>
      <c r="AI53" s="59">
        <f>+AI54+AI55+AI56+AI57+AI58</f>
        <v>0</v>
      </c>
      <c r="AJ53" s="59">
        <f>+AJ54+AJ55+AJ56+AJ57+AJ58</f>
        <v>104195.88</v>
      </c>
      <c r="AK53" s="59">
        <f>+AK54+AK55+AK56+AK57+AK58</f>
        <v>198007.19</v>
      </c>
      <c r="AL53" s="61">
        <f>+AL54+AL55+AL56+AL57+AL58</f>
        <v>3</v>
      </c>
      <c r="AM53" s="59">
        <f>+AM54+AM55+AM56+AM57+AM58</f>
        <v>323636.15000000002</v>
      </c>
      <c r="AN53" s="61">
        <f>+AN54+AN55+AN56+AN57+AN58</f>
        <v>0</v>
      </c>
      <c r="AO53" s="59">
        <f>+AO54+AO55+AO56+AO57+AO58</f>
        <v>0</v>
      </c>
      <c r="AP53" s="61">
        <f>+AP54+AP55+AP56+AP57+AP58</f>
        <v>3</v>
      </c>
      <c r="AQ53" s="59">
        <f>+AQ54+AQ55+AQ56+AQ57+AQ58</f>
        <v>323636</v>
      </c>
      <c r="AR53" s="59">
        <f>+AR54+AR55+AR56+AR57+AR58</f>
        <v>116527.24</v>
      </c>
      <c r="AS53" s="59">
        <f>+AS54+AS55+AS56+AS57+AS58</f>
        <v>133229.24</v>
      </c>
      <c r="AT53" s="60">
        <f>+AT54+AT55+AT56+AT57+AT58</f>
        <v>3</v>
      </c>
      <c r="AU53" s="59">
        <f>+AU54+AU55+AU56+AU57+AU58</f>
        <v>825925</v>
      </c>
      <c r="AV53" s="60">
        <f>+AV54+AV55+AV56+AV57+AV58</f>
        <v>1</v>
      </c>
      <c r="AW53" s="59">
        <f>+AW54+AW55+AW56+AW57+AW58</f>
        <v>400000</v>
      </c>
      <c r="AX53" s="60">
        <f>+AX54+AX55+AX56+AX57+AX58</f>
        <v>1</v>
      </c>
      <c r="AY53" s="59">
        <f>+AY54+AY55+AY56+AY57+AY58</f>
        <v>379938</v>
      </c>
      <c r="AZ53" s="59">
        <f>+AZ54+AZ55+AZ56+AZ57+AZ58</f>
        <v>248234.81</v>
      </c>
      <c r="BA53" s="59">
        <f>+BA54+BA55+BA56+BA57+BA58</f>
        <v>98153.81</v>
      </c>
      <c r="BB53" s="60">
        <f>+BB54+BB55+BB56+BB57+BB58</f>
        <v>3</v>
      </c>
      <c r="BC53" s="59">
        <f>+BC54+BC55+BC56+BC57+BC58</f>
        <v>371035.5</v>
      </c>
      <c r="BD53" s="60">
        <f>+BD54+BD55+BD56+BD57+BD58</f>
        <v>0</v>
      </c>
      <c r="BE53" s="59">
        <f>+BE54+BE55+BE56+BE57+BE58</f>
        <v>0</v>
      </c>
      <c r="BF53" s="60">
        <f>+BF54+BF55+BF56+BF57+BF58</f>
        <v>2</v>
      </c>
      <c r="BG53" s="59">
        <f>+BG54+BG55+BG56+BG57+BG58</f>
        <v>233612</v>
      </c>
      <c r="BH53" s="59">
        <f>+BH54+BH55+BH56+BH57+BH58</f>
        <v>134920.53</v>
      </c>
      <c r="BI53" s="59">
        <f>+BI54+BI55+BI56+BI57+BI58</f>
        <v>127347.53</v>
      </c>
      <c r="BJ53" s="60">
        <f>+BJ54+BJ55+BJ56+BJ57+BJ58</f>
        <v>1</v>
      </c>
      <c r="BK53" s="59">
        <f>+BK54+BK55+BK56+BK57+BK58</f>
        <v>368550</v>
      </c>
      <c r="BL53" s="60">
        <f>+BL54+BL55+BL56+BL57+BL58</f>
        <v>0</v>
      </c>
      <c r="BM53" s="59">
        <f>+BM54+BM55+BM56+BM57+BM58</f>
        <v>0</v>
      </c>
      <c r="BN53" s="60">
        <f>+BN54+BN55+BN56+BN57+BN58</f>
        <v>2</v>
      </c>
      <c r="BO53" s="59">
        <f>+BO54+BO55+BO56+BO57+BO58</f>
        <v>162798</v>
      </c>
      <c r="BP53" s="59">
        <f>+BP54+BP55+BP56+BP57+BP58</f>
        <v>189545.5</v>
      </c>
      <c r="BQ53" s="59">
        <f>+BQ54+BQ55+BQ56+BQ57+BQ58</f>
        <v>155721.5</v>
      </c>
      <c r="BR53" s="60">
        <f>+BR54+BR55+BR56+BR57+BR58</f>
        <v>58</v>
      </c>
      <c r="BS53" s="59">
        <f>+BS54+BS55+BS56+BS57+BS58</f>
        <v>229575</v>
      </c>
      <c r="BT53" s="60">
        <f>+BT54+BT55+BT56+BT57+BT58</f>
        <v>0</v>
      </c>
      <c r="BU53" s="59">
        <f>+BU54+BU55+BU56+BU57+BU58</f>
        <v>0</v>
      </c>
      <c r="BV53" s="60">
        <f>+BV54+BV55+BV56+BV57+BV58</f>
        <v>2</v>
      </c>
      <c r="BW53" s="59">
        <f>+BW54+BW55+BW56+BW57+BW58</f>
        <v>598125</v>
      </c>
      <c r="BX53" s="59">
        <f>+BX54+BX55+BX56+BX57+BX58</f>
        <v>415145.49</v>
      </c>
      <c r="BY53" s="59">
        <f>+BY54+BY55+BY56+BY57+BY58</f>
        <v>421573.49</v>
      </c>
      <c r="BZ53" s="60">
        <f>+BZ54+BZ55+BZ56+BZ57+BZ58</f>
        <v>105</v>
      </c>
      <c r="CA53" s="59">
        <f>+CA54+CA55+CA56+CA57+CA58</f>
        <v>0</v>
      </c>
      <c r="CB53" s="60">
        <f>+CB54+CB55+CB56+CB57+CB58</f>
        <v>2</v>
      </c>
      <c r="CC53" s="59">
        <f>+CC54+CC55+CC56+CC57+CC58</f>
        <v>0</v>
      </c>
      <c r="CD53" s="60">
        <f>+CD54+CD55+CD56+CD57+CD58</f>
        <v>160</v>
      </c>
      <c r="CE53" s="59">
        <f>+CE54+CE55+CE56+CE57+CE58</f>
        <v>4780854</v>
      </c>
      <c r="CF53" s="59">
        <f>+CF54+CF55+CF56+CF57+CF58</f>
        <v>4023105.75</v>
      </c>
      <c r="CG53" s="59">
        <f>+CG54+CG55+CG56+CG57+CG58</f>
        <v>4218340.75</v>
      </c>
      <c r="CH53" s="60">
        <f>+CH54+CH55+CH56+CH57+CH58</f>
        <v>0</v>
      </c>
      <c r="CI53" s="59">
        <f>+CI54+CI55+CI56+CI57+CI58</f>
        <v>0</v>
      </c>
      <c r="CJ53" s="60">
        <f>+CJ54+CJ55+CJ56+CJ57+CJ58</f>
        <v>0</v>
      </c>
      <c r="CK53" s="59">
        <f>+CK54+CK55+CK56+CK57+CK58</f>
        <v>0</v>
      </c>
      <c r="CL53" s="60">
        <f>+CL54+CL55+CL56+CL57+CL58</f>
        <v>0</v>
      </c>
      <c r="CM53" s="59">
        <f>+CM54+CM55+CM56+CM57+CM58</f>
        <v>0</v>
      </c>
      <c r="CN53" s="59">
        <f>+CN54+CN55+CN56+CN57+CN58</f>
        <v>800659</v>
      </c>
      <c r="CO53" s="59">
        <f>+CO54+CO55+CO56+CO57+CO58</f>
        <v>853418</v>
      </c>
      <c r="CP53" s="58">
        <f>+CP54+CP55+CP56+CP57+CP58</f>
        <v>177</v>
      </c>
      <c r="CQ53" s="56">
        <f>+CQ54+CQ55+CQ56+CQ57+CQ58</f>
        <v>2592187.9699999997</v>
      </c>
      <c r="CR53" s="57">
        <f>+CR54+CR55+CR56+CR57+CR58</f>
        <v>4</v>
      </c>
      <c r="CS53" s="56">
        <f>+CS54+CS55+CS56+CS57+CS58</f>
        <v>498280</v>
      </c>
      <c r="CT53" s="57">
        <f>+CT54+CT55+CT56+CT57+CT58</f>
        <v>173</v>
      </c>
      <c r="CU53" s="56">
        <f>+CU54+CU55+CU56+CU57+CU58</f>
        <v>6852585</v>
      </c>
      <c r="CV53" s="56">
        <f>+CV54+CV55+CV56+CV57+CV58</f>
        <v>6205790.5099999998</v>
      </c>
      <c r="CW53" s="56">
        <f>+CW54+CW55+CW56+CW57+CW58</f>
        <v>6205791.5099999998</v>
      </c>
    </row>
    <row r="54" spans="1:103" ht="15.6">
      <c r="A54" s="54" t="s">
        <v>23</v>
      </c>
      <c r="B54" s="54" t="s">
        <v>22</v>
      </c>
      <c r="C54" s="53"/>
      <c r="D54" s="67"/>
      <c r="E54" s="46"/>
      <c r="F54" s="47"/>
      <c r="G54" s="46"/>
      <c r="H54" s="47"/>
      <c r="I54" s="46"/>
      <c r="J54" s="47"/>
      <c r="K54" s="46"/>
      <c r="L54" s="46"/>
      <c r="M54" s="46"/>
      <c r="N54" s="47">
        <v>2</v>
      </c>
      <c r="O54" s="46">
        <v>250772.32</v>
      </c>
      <c r="P54" s="47"/>
      <c r="Q54" s="46"/>
      <c r="R54" s="47"/>
      <c r="S54" s="46"/>
      <c r="T54" s="46"/>
      <c r="U54" s="46"/>
      <c r="V54" s="47">
        <v>1</v>
      </c>
      <c r="W54" s="46">
        <v>124414</v>
      </c>
      <c r="X54" s="47"/>
      <c r="Y54" s="46"/>
      <c r="Z54" s="47">
        <v>3</v>
      </c>
      <c r="AA54" s="46">
        <v>373622</v>
      </c>
      <c r="AB54" s="46">
        <v>173456.31</v>
      </c>
      <c r="AC54" s="46"/>
      <c r="AD54" s="50"/>
      <c r="AE54" s="46"/>
      <c r="AF54" s="50"/>
      <c r="AG54" s="46"/>
      <c r="AH54" s="50"/>
      <c r="AI54" s="46"/>
      <c r="AJ54" s="46">
        <v>104195.88</v>
      </c>
      <c r="AK54" s="46">
        <v>198007.19</v>
      </c>
      <c r="AL54" s="50">
        <v>3</v>
      </c>
      <c r="AM54" s="46">
        <v>323636.15000000002</v>
      </c>
      <c r="AN54" s="50"/>
      <c r="AO54" s="46"/>
      <c r="AP54" s="50">
        <v>3</v>
      </c>
      <c r="AQ54" s="46">
        <v>323636</v>
      </c>
      <c r="AR54" s="46">
        <v>116527.24</v>
      </c>
      <c r="AS54" s="46">
        <v>133229.24</v>
      </c>
      <c r="AT54" s="47"/>
      <c r="AU54" s="46"/>
      <c r="AV54" s="47"/>
      <c r="AW54" s="46"/>
      <c r="AX54" s="47"/>
      <c r="AY54" s="46"/>
      <c r="AZ54" s="46">
        <v>96259.81</v>
      </c>
      <c r="BA54" s="46">
        <v>98153.81</v>
      </c>
      <c r="BB54" s="47">
        <v>3</v>
      </c>
      <c r="BC54" s="46">
        <v>371035.5</v>
      </c>
      <c r="BD54" s="47"/>
      <c r="BE54" s="46"/>
      <c r="BF54" s="47">
        <v>1</v>
      </c>
      <c r="BG54" s="46">
        <v>208237</v>
      </c>
      <c r="BH54" s="46">
        <v>119461.19</v>
      </c>
      <c r="BI54" s="46">
        <v>111888.19</v>
      </c>
      <c r="BJ54" s="47">
        <v>1</v>
      </c>
      <c r="BK54" s="46">
        <v>368550</v>
      </c>
      <c r="BL54" s="47"/>
      <c r="BM54" s="46"/>
      <c r="BN54" s="47">
        <v>2</v>
      </c>
      <c r="BO54" s="46">
        <v>162798</v>
      </c>
      <c r="BP54" s="46">
        <v>153796.25</v>
      </c>
      <c r="BQ54" s="46">
        <v>119972.25</v>
      </c>
      <c r="BR54" s="47">
        <v>1</v>
      </c>
      <c r="BS54" s="46">
        <v>229575</v>
      </c>
      <c r="BT54" s="47"/>
      <c r="BU54" s="46"/>
      <c r="BV54" s="47">
        <v>2</v>
      </c>
      <c r="BW54" s="46">
        <v>598125</v>
      </c>
      <c r="BX54" s="46">
        <v>272111.75</v>
      </c>
      <c r="BY54" s="46">
        <v>126564.75</v>
      </c>
      <c r="BZ54" s="47"/>
      <c r="CA54" s="46"/>
      <c r="CB54" s="47"/>
      <c r="CC54" s="46"/>
      <c r="CD54" s="47"/>
      <c r="CE54" s="46"/>
      <c r="CF54" s="46">
        <v>42911.75</v>
      </c>
      <c r="CG54" s="46">
        <v>290904.75</v>
      </c>
      <c r="CH54" s="47"/>
      <c r="CI54" s="46"/>
      <c r="CJ54" s="47"/>
      <c r="CK54" s="46"/>
      <c r="CL54" s="47"/>
      <c r="CM54" s="46"/>
      <c r="CN54" s="46"/>
      <c r="CO54" s="46"/>
      <c r="CP54" s="45">
        <f>F54+N54+V54+AD54+AL54+AT54+BB54+BJ54+BR54+BZ54+CH54</f>
        <v>11</v>
      </c>
      <c r="CQ54" s="44">
        <f>G54+O54+W54+AE54+AM54+AU54+BC54+BK54+BS54+CA54+CI54</f>
        <v>1667982.97</v>
      </c>
      <c r="CR54" s="45">
        <f>H54+P54+X54+AF54+AN54+AV54+BD54+BL54+BT54+CB54+CJ54</f>
        <v>0</v>
      </c>
      <c r="CS54" s="44">
        <f>I54+Q54+Y54+AG54+AO54+AW54+BE54+BM54+BU54+CC54+CK54</f>
        <v>0</v>
      </c>
      <c r="CT54" s="45">
        <f>J54+R54+Z54+AH54+AP54+AX54+BF54+BN54+BV54+CD54+CL54</f>
        <v>11</v>
      </c>
      <c r="CU54" s="44">
        <f>K54+S54+AA54+AI54+AQ54+AY54+BG54+BO54+BW54+CE54+CM54</f>
        <v>1666418</v>
      </c>
      <c r="CV54" s="44">
        <f>L54+T54+AB54+AJ54+AR54+AZ54+BH54+BP54+BX54+CF54+CN54</f>
        <v>1078720.18</v>
      </c>
      <c r="CW54" s="44">
        <f>M54+U54+AC54+AK54+AS54+BA54+BI54+BQ54+BY54+CG54+CO54</f>
        <v>1078720.18</v>
      </c>
      <c r="CY54" s="43"/>
    </row>
    <row r="55" spans="1:103" ht="18" customHeight="1">
      <c r="A55" s="54"/>
      <c r="B55" s="54" t="s">
        <v>21</v>
      </c>
      <c r="C55" s="53"/>
      <c r="D55" s="54"/>
      <c r="E55" s="48"/>
      <c r="F55" s="47"/>
      <c r="G55" s="46"/>
      <c r="H55" s="47"/>
      <c r="I55" s="46"/>
      <c r="J55" s="47"/>
      <c r="K55" s="46"/>
      <c r="L55" s="46"/>
      <c r="M55" s="46"/>
      <c r="N55" s="47"/>
      <c r="O55" s="46"/>
      <c r="P55" s="47"/>
      <c r="Q55" s="46"/>
      <c r="R55" s="47"/>
      <c r="S55" s="46"/>
      <c r="T55" s="46"/>
      <c r="U55" s="46"/>
      <c r="V55" s="47"/>
      <c r="W55" s="46"/>
      <c r="X55" s="47"/>
      <c r="Y55" s="46"/>
      <c r="Z55" s="47"/>
      <c r="AA55" s="46"/>
      <c r="AB55" s="46"/>
      <c r="AC55" s="46"/>
      <c r="AD55" s="50"/>
      <c r="AE55" s="46"/>
      <c r="AF55" s="50"/>
      <c r="AG55" s="46"/>
      <c r="AH55" s="50"/>
      <c r="AI55" s="46"/>
      <c r="AJ55" s="46"/>
      <c r="AK55" s="46"/>
      <c r="AL55" s="50"/>
      <c r="AM55" s="46"/>
      <c r="AN55" s="50"/>
      <c r="AO55" s="46"/>
      <c r="AP55" s="50"/>
      <c r="AQ55" s="46"/>
      <c r="AR55" s="46"/>
      <c r="AS55" s="46"/>
      <c r="AT55" s="47"/>
      <c r="AU55" s="46"/>
      <c r="AV55" s="47"/>
      <c r="AW55" s="46"/>
      <c r="AX55" s="47"/>
      <c r="AY55" s="46"/>
      <c r="AZ55" s="46"/>
      <c r="BA55" s="46"/>
      <c r="BB55" s="49"/>
      <c r="BC55" s="48"/>
      <c r="BD55" s="49"/>
      <c r="BE55" s="48"/>
      <c r="BF55" s="49"/>
      <c r="BG55" s="48"/>
      <c r="BH55" s="48"/>
      <c r="BI55" s="48"/>
      <c r="BJ55" s="49"/>
      <c r="BK55" s="48"/>
      <c r="BL55" s="49"/>
      <c r="BM55" s="48"/>
      <c r="BN55" s="49"/>
      <c r="BO55" s="48"/>
      <c r="BP55" s="48"/>
      <c r="BQ55" s="48"/>
      <c r="BR55" s="49"/>
      <c r="BS55" s="48"/>
      <c r="BT55" s="49"/>
      <c r="BU55" s="48"/>
      <c r="BV55" s="49"/>
      <c r="BW55" s="48"/>
      <c r="BX55" s="48"/>
      <c r="BY55" s="48"/>
      <c r="BZ55" s="49"/>
      <c r="CA55" s="48"/>
      <c r="CB55" s="49"/>
      <c r="CC55" s="48"/>
      <c r="CD55" s="49"/>
      <c r="CE55" s="48"/>
      <c r="CF55" s="48"/>
      <c r="CG55" s="48"/>
      <c r="CH55" s="49"/>
      <c r="CI55" s="48"/>
      <c r="CJ55" s="49"/>
      <c r="CK55" s="48"/>
      <c r="CL55" s="49"/>
      <c r="CM55" s="48"/>
      <c r="CN55" s="48"/>
      <c r="CO55" s="48"/>
      <c r="CP55" s="45">
        <f>F55+N55+V55+AD55+AL55+AT55+BB55+BJ55+BR55+BZ55+CH55</f>
        <v>0</v>
      </c>
      <c r="CQ55" s="44">
        <f>G55+O55+W55+AE55+AM55+AU55+BC55+BK55+BS55+CA55+CI55</f>
        <v>0</v>
      </c>
      <c r="CR55" s="45">
        <f>H55+P55+X55+AF55+AN55+AV55+BD55+BL55+BT55+CB55+CJ55</f>
        <v>0</v>
      </c>
      <c r="CS55" s="44">
        <f>I55+Q55+Y55+AG55+AO55+AW55+BE55+BM55+BU55+CC55+CK55</f>
        <v>0</v>
      </c>
      <c r="CT55" s="45">
        <f>J55+R55+Z55+AH55+AP55+AX55+BF55+BN55+BV55+CD55+CL55</f>
        <v>0</v>
      </c>
      <c r="CU55" s="44">
        <f>K55+S55+AA55+AI55+AQ55+AY55+BG55+BO55+BW55+CE55+CM55</f>
        <v>0</v>
      </c>
      <c r="CV55" s="44">
        <f>L55+T55+AB55+AJ55+AR55+AZ55+BH55+BP55+BX55+CF55+CN55</f>
        <v>0</v>
      </c>
      <c r="CW55" s="44">
        <f>M55+U55+AC55+AK55+AS55+BA55+BI55+BQ55+BY55+CG55+CO55</f>
        <v>0</v>
      </c>
      <c r="CY55" s="43"/>
    </row>
    <row r="56" spans="1:103" ht="15.6">
      <c r="A56" s="54" t="s">
        <v>20</v>
      </c>
      <c r="B56" s="54" t="s">
        <v>19</v>
      </c>
      <c r="C56" s="53"/>
      <c r="D56" s="66"/>
      <c r="E56" s="46"/>
      <c r="F56" s="47"/>
      <c r="G56" s="46"/>
      <c r="H56" s="47"/>
      <c r="I56" s="46"/>
      <c r="J56" s="47"/>
      <c r="K56" s="46"/>
      <c r="L56" s="46"/>
      <c r="M56" s="46"/>
      <c r="N56" s="47"/>
      <c r="O56" s="46"/>
      <c r="P56" s="47"/>
      <c r="Q56" s="46"/>
      <c r="R56" s="47"/>
      <c r="S56" s="46"/>
      <c r="T56" s="46"/>
      <c r="U56" s="46"/>
      <c r="V56" s="47">
        <v>1</v>
      </c>
      <c r="W56" s="46">
        <v>98280</v>
      </c>
      <c r="X56" s="47"/>
      <c r="Y56" s="46"/>
      <c r="Z56" s="47"/>
      <c r="AA56" s="46"/>
      <c r="AB56" s="46"/>
      <c r="AC56" s="46"/>
      <c r="AD56" s="50"/>
      <c r="AE56" s="46"/>
      <c r="AF56" s="50">
        <v>1</v>
      </c>
      <c r="AG56" s="46">
        <v>98280</v>
      </c>
      <c r="AH56" s="50"/>
      <c r="AI56" s="46"/>
      <c r="AJ56" s="46"/>
      <c r="AK56" s="46"/>
      <c r="AL56" s="50"/>
      <c r="AM56" s="46"/>
      <c r="AN56" s="50"/>
      <c r="AO56" s="46"/>
      <c r="AP56" s="50"/>
      <c r="AQ56" s="46"/>
      <c r="AR56" s="46"/>
      <c r="AS56" s="46"/>
      <c r="AT56" s="47">
        <v>1</v>
      </c>
      <c r="AU56" s="46">
        <v>45987</v>
      </c>
      <c r="AV56" s="47"/>
      <c r="AW56" s="46"/>
      <c r="AX56" s="47"/>
      <c r="AY56" s="46"/>
      <c r="AZ56" s="46"/>
      <c r="BA56" s="46"/>
      <c r="BB56" s="47"/>
      <c r="BC56" s="46"/>
      <c r="BD56" s="47"/>
      <c r="BE56" s="46"/>
      <c r="BF56" s="47">
        <v>1</v>
      </c>
      <c r="BG56" s="46">
        <v>25375</v>
      </c>
      <c r="BH56" s="46"/>
      <c r="BI56" s="46"/>
      <c r="BJ56" s="47"/>
      <c r="BK56" s="46"/>
      <c r="BL56" s="47"/>
      <c r="BM56" s="46"/>
      <c r="BN56" s="47"/>
      <c r="BO56" s="46"/>
      <c r="BP56" s="46">
        <v>8945</v>
      </c>
      <c r="BQ56" s="46">
        <v>8945</v>
      </c>
      <c r="BR56" s="47"/>
      <c r="BS56" s="46"/>
      <c r="BT56" s="47"/>
      <c r="BU56" s="46"/>
      <c r="BV56" s="47"/>
      <c r="BW56" s="46"/>
      <c r="BX56" s="46">
        <v>16430</v>
      </c>
      <c r="BY56" s="46">
        <v>16430</v>
      </c>
      <c r="BZ56" s="47"/>
      <c r="CA56" s="46"/>
      <c r="CB56" s="47"/>
      <c r="CC56" s="46"/>
      <c r="CD56" s="47"/>
      <c r="CE56" s="46"/>
      <c r="CF56" s="46"/>
      <c r="CG56" s="46"/>
      <c r="CH56" s="47"/>
      <c r="CI56" s="46"/>
      <c r="CJ56" s="47"/>
      <c r="CK56" s="46"/>
      <c r="CL56" s="47"/>
      <c r="CM56" s="46"/>
      <c r="CN56" s="46"/>
      <c r="CO56" s="46"/>
      <c r="CP56" s="45">
        <f>F56+N56+V56+AD56+AL56+AT56+BB56+BJ56+BR56+BZ56+CH56</f>
        <v>2</v>
      </c>
      <c r="CQ56" s="44">
        <f>G56+O56+W56+AE56+AM56+AU56+BC56+BK56+BS56+CA56+CI56</f>
        <v>144267</v>
      </c>
      <c r="CR56" s="45">
        <f>H56+P56+X56+AF56+AN56+AV56+BD56+BL56+BT56+CB56+CJ56</f>
        <v>1</v>
      </c>
      <c r="CS56" s="44">
        <f>I56+Q56+Y56+AG56+AO56+AW56+BE56+BM56+BU56+CC56+CK56</f>
        <v>98280</v>
      </c>
      <c r="CT56" s="45">
        <f>J56+R56+Z56+AH56+AP56+AX56+BF56+BN56+BV56+CD56+CL56</f>
        <v>1</v>
      </c>
      <c r="CU56" s="44">
        <f>K56+S56+AA56+AI56+AQ56+AY56+BG56+BO56+BW56+CE56+CM56</f>
        <v>25375</v>
      </c>
      <c r="CV56" s="44">
        <f>L56+T56+AB56+AJ56+AR56+AZ56+BH56+BP56+BX56+CF56+CN56</f>
        <v>25375</v>
      </c>
      <c r="CW56" s="44">
        <f>M56+U56+AC56+AK56+AS56+BA56+BI56+BQ56+BY56+CG56+CO56</f>
        <v>25375</v>
      </c>
      <c r="CY56" s="43"/>
    </row>
    <row r="57" spans="1:103" ht="34.5" customHeight="1">
      <c r="A57" s="54" t="s">
        <v>18</v>
      </c>
      <c r="B57" s="67" t="s">
        <v>17</v>
      </c>
      <c r="C57" s="53"/>
      <c r="D57" s="66"/>
      <c r="E57" s="46"/>
      <c r="F57" s="47"/>
      <c r="G57" s="46"/>
      <c r="H57" s="47"/>
      <c r="I57" s="46"/>
      <c r="J57" s="47"/>
      <c r="K57" s="46"/>
      <c r="L57" s="46"/>
      <c r="M57" s="46"/>
      <c r="N57" s="47"/>
      <c r="O57" s="46"/>
      <c r="P57" s="47"/>
      <c r="Q57" s="46"/>
      <c r="R57" s="47"/>
      <c r="S57" s="46"/>
      <c r="T57" s="46"/>
      <c r="U57" s="46"/>
      <c r="V57" s="47"/>
      <c r="W57" s="46"/>
      <c r="X57" s="47"/>
      <c r="Y57" s="46"/>
      <c r="Z57" s="47"/>
      <c r="AA57" s="46"/>
      <c r="AB57" s="46"/>
      <c r="AC57" s="46"/>
      <c r="AD57" s="50"/>
      <c r="AE57" s="46"/>
      <c r="AF57" s="50"/>
      <c r="AG57" s="46"/>
      <c r="AH57" s="50"/>
      <c r="AI57" s="46"/>
      <c r="AJ57" s="46"/>
      <c r="AK57" s="46"/>
      <c r="AL57" s="50"/>
      <c r="AM57" s="46"/>
      <c r="AN57" s="50"/>
      <c r="AO57" s="46"/>
      <c r="AP57" s="50"/>
      <c r="AQ57" s="46"/>
      <c r="AR57" s="46"/>
      <c r="AS57" s="46"/>
      <c r="AT57" s="47">
        <v>2</v>
      </c>
      <c r="AU57" s="46">
        <v>779938</v>
      </c>
      <c r="AV57" s="47">
        <v>1</v>
      </c>
      <c r="AW57" s="46">
        <v>400000</v>
      </c>
      <c r="AX57" s="47">
        <v>1</v>
      </c>
      <c r="AY57" s="46">
        <v>379938</v>
      </c>
      <c r="AZ57" s="46">
        <v>151975</v>
      </c>
      <c r="BA57" s="46"/>
      <c r="BB57" s="49"/>
      <c r="BC57" s="48"/>
      <c r="BD57" s="49"/>
      <c r="BE57" s="48"/>
      <c r="BF57" s="49"/>
      <c r="BG57" s="48"/>
      <c r="BH57" s="46">
        <v>15459.34</v>
      </c>
      <c r="BI57" s="46">
        <v>15459.34</v>
      </c>
      <c r="BJ57" s="49"/>
      <c r="BK57" s="48"/>
      <c r="BL57" s="49"/>
      <c r="BM57" s="48"/>
      <c r="BN57" s="49"/>
      <c r="BO57" s="48"/>
      <c r="BP57" s="46">
        <v>26804.25</v>
      </c>
      <c r="BQ57" s="46">
        <v>26804.25</v>
      </c>
      <c r="BR57" s="49"/>
      <c r="BS57" s="48"/>
      <c r="BT57" s="49"/>
      <c r="BU57" s="48"/>
      <c r="BV57" s="49"/>
      <c r="BW57" s="48"/>
      <c r="BX57" s="46">
        <v>126603.74</v>
      </c>
      <c r="BY57" s="46">
        <v>278578.74</v>
      </c>
      <c r="BZ57" s="49"/>
      <c r="CA57" s="48"/>
      <c r="CB57" s="49"/>
      <c r="CC57" s="48"/>
      <c r="CD57" s="49"/>
      <c r="CE57" s="48"/>
      <c r="CF57" s="46"/>
      <c r="CG57" s="46"/>
      <c r="CH57" s="49"/>
      <c r="CI57" s="48"/>
      <c r="CJ57" s="49"/>
      <c r="CK57" s="48"/>
      <c r="CL57" s="49"/>
      <c r="CM57" s="48"/>
      <c r="CN57" s="46"/>
      <c r="CO57" s="46"/>
      <c r="CP57" s="45">
        <f>F57+N57+V57+AD57+AL57+AT57+BB57+BJ57+BR57+BZ57+CH57</f>
        <v>2</v>
      </c>
      <c r="CQ57" s="44">
        <f>G57+O57+W57+AE57+AM57+AU57+BC57+BK57+BS57+CA57+CI57</f>
        <v>779938</v>
      </c>
      <c r="CR57" s="45">
        <f>H57+P57+X57+AF57+AN57+AV57+BD57+BL57+BT57+CB57+CJ57</f>
        <v>1</v>
      </c>
      <c r="CS57" s="44">
        <f>I57+Q57+Y57+AG57+AO57+AW57+BE57+BM57+BU57+CC57+CK57</f>
        <v>400000</v>
      </c>
      <c r="CT57" s="45">
        <f>J57+R57+Z57+AH57+AP57+AX57+BF57+BN57+BV57+CD57+CL57</f>
        <v>1</v>
      </c>
      <c r="CU57" s="44">
        <f>K57+S57+AA57+AI57+AQ57+AY57+BG57+BO57+BW57+CE57+CM57</f>
        <v>379938</v>
      </c>
      <c r="CV57" s="44">
        <f>L57+T57+AB57+AJ57+AR57+AZ57+BH57+BP57+BX57+CF57+CN57</f>
        <v>320842.33</v>
      </c>
      <c r="CW57" s="44">
        <f>M57+U57+AC57+AK57+AS57+BA57+BI57+BQ57+BY57+CG57+CO57</f>
        <v>320842.32999999996</v>
      </c>
      <c r="CY57" s="43"/>
    </row>
    <row r="58" spans="1:103" ht="34.5" customHeight="1">
      <c r="A58" s="54" t="s">
        <v>16</v>
      </c>
      <c r="B58" s="67" t="s">
        <v>15</v>
      </c>
      <c r="C58" s="53"/>
      <c r="D58" s="66"/>
      <c r="E58" s="46"/>
      <c r="F58" s="47"/>
      <c r="G58" s="46"/>
      <c r="H58" s="47"/>
      <c r="I58" s="46"/>
      <c r="J58" s="47"/>
      <c r="K58" s="46"/>
      <c r="L58" s="46"/>
      <c r="M58" s="46"/>
      <c r="N58" s="47"/>
      <c r="O58" s="46"/>
      <c r="P58" s="47"/>
      <c r="Q58" s="46"/>
      <c r="R58" s="47"/>
      <c r="S58" s="46"/>
      <c r="T58" s="46"/>
      <c r="U58" s="46"/>
      <c r="V58" s="47"/>
      <c r="W58" s="46"/>
      <c r="X58" s="47"/>
      <c r="Y58" s="46"/>
      <c r="Z58" s="47"/>
      <c r="AA58" s="46"/>
      <c r="AB58" s="46"/>
      <c r="AC58" s="46"/>
      <c r="AD58" s="50"/>
      <c r="AE58" s="46"/>
      <c r="AF58" s="50"/>
      <c r="AG58" s="46"/>
      <c r="AH58" s="50"/>
      <c r="AI58" s="46"/>
      <c r="AJ58" s="46"/>
      <c r="AK58" s="46"/>
      <c r="AL58" s="50"/>
      <c r="AM58" s="46"/>
      <c r="AN58" s="50"/>
      <c r="AO58" s="46"/>
      <c r="AP58" s="50"/>
      <c r="AQ58" s="46"/>
      <c r="AR58" s="46"/>
      <c r="AS58" s="46"/>
      <c r="AT58" s="47"/>
      <c r="AU58" s="46"/>
      <c r="AV58" s="47"/>
      <c r="AW58" s="46"/>
      <c r="AX58" s="47"/>
      <c r="AY58" s="46"/>
      <c r="AZ58" s="46"/>
      <c r="BA58" s="46"/>
      <c r="BB58" s="47"/>
      <c r="BC58" s="46"/>
      <c r="BD58" s="47"/>
      <c r="BE58" s="46"/>
      <c r="BF58" s="47"/>
      <c r="BG58" s="46"/>
      <c r="BH58" s="46"/>
      <c r="BI58" s="46"/>
      <c r="BJ58" s="47"/>
      <c r="BK58" s="46"/>
      <c r="BL58" s="47"/>
      <c r="BM58" s="46"/>
      <c r="BN58" s="47"/>
      <c r="BO58" s="46"/>
      <c r="BP58" s="46"/>
      <c r="BQ58" s="46"/>
      <c r="BR58" s="47">
        <v>57</v>
      </c>
      <c r="BS58" s="46"/>
      <c r="BT58" s="47"/>
      <c r="BU58" s="46"/>
      <c r="BV58" s="47"/>
      <c r="BW58" s="46"/>
      <c r="BX58" s="46"/>
      <c r="BY58" s="46"/>
      <c r="BZ58" s="47">
        <v>105</v>
      </c>
      <c r="CA58" s="46"/>
      <c r="CB58" s="47">
        <v>2</v>
      </c>
      <c r="CC58" s="46"/>
      <c r="CD58" s="47">
        <v>160</v>
      </c>
      <c r="CE58" s="46">
        <v>4780854</v>
      </c>
      <c r="CF58" s="46">
        <v>3980194</v>
      </c>
      <c r="CG58" s="46">
        <v>3927436</v>
      </c>
      <c r="CH58" s="47"/>
      <c r="CI58" s="46"/>
      <c r="CJ58" s="47"/>
      <c r="CK58" s="46"/>
      <c r="CL58" s="47"/>
      <c r="CM58" s="46"/>
      <c r="CN58" s="46">
        <v>800659</v>
      </c>
      <c r="CO58" s="46">
        <v>853418</v>
      </c>
      <c r="CP58" s="45">
        <f>F58+N58+V58+AD58+AL58+AT58+BB58+BJ58+BR58+BZ58+CH58</f>
        <v>162</v>
      </c>
      <c r="CQ58" s="44">
        <f>G58+O58+W58+AE58+AM58+AU58+BC58+BK58+BS58+CA58+CI58</f>
        <v>0</v>
      </c>
      <c r="CR58" s="45">
        <f>H58+P58+X58+AF58+AN58+AV58+BD58+BL58+BT58+CB58+CJ58</f>
        <v>2</v>
      </c>
      <c r="CS58" s="44">
        <f>I58+Q58+Y58+AG58+AO58+AW58+BE58+BM58+BU58+CC58+CK58</f>
        <v>0</v>
      </c>
      <c r="CT58" s="45">
        <f>J58+R58+Z58+AH58+AP58+AX58+BF58+BN58+BV58+CD58+CL58</f>
        <v>160</v>
      </c>
      <c r="CU58" s="44">
        <f>K58+S58+AA58+AI58+AQ58+AY58+BG58+BO58+BW58+CE58+CM58</f>
        <v>4780854</v>
      </c>
      <c r="CV58" s="44">
        <f>L58+T58+AB58+AJ58+AR58+AZ58+BH58+BP58+BX58+CF58+CN58</f>
        <v>4780853</v>
      </c>
      <c r="CW58" s="44">
        <f>M58+U58+AC58+AK58+AS58+BA58+BI58+BQ58+BY58+CG58+CO58</f>
        <v>4780854</v>
      </c>
      <c r="CY58" s="12"/>
    </row>
    <row r="59" spans="1:103" s="55" customFormat="1" ht="18" customHeight="1">
      <c r="A59" s="64" t="s">
        <v>14</v>
      </c>
      <c r="B59" s="64" t="s">
        <v>13</v>
      </c>
      <c r="C59" s="63"/>
      <c r="D59" s="63"/>
      <c r="E59" s="59"/>
      <c r="F59" s="60">
        <f>+F60</f>
        <v>0</v>
      </c>
      <c r="G59" s="59">
        <f>+G60</f>
        <v>0</v>
      </c>
      <c r="H59" s="60">
        <f>+H60</f>
        <v>0</v>
      </c>
      <c r="I59" s="59">
        <f>+I60</f>
        <v>0</v>
      </c>
      <c r="J59" s="60">
        <f>+J60</f>
        <v>0</v>
      </c>
      <c r="K59" s="59">
        <f>+K60</f>
        <v>0</v>
      </c>
      <c r="L59" s="59">
        <f>+L60</f>
        <v>0</v>
      </c>
      <c r="M59" s="59">
        <f>+M60+M61</f>
        <v>0</v>
      </c>
      <c r="N59" s="60">
        <f>+N60</f>
        <v>0</v>
      </c>
      <c r="O59" s="59">
        <f>+O60</f>
        <v>0</v>
      </c>
      <c r="P59" s="60">
        <f>+P60</f>
        <v>0</v>
      </c>
      <c r="Q59" s="59">
        <f>+Q60</f>
        <v>0</v>
      </c>
      <c r="R59" s="60">
        <f>+R60</f>
        <v>0</v>
      </c>
      <c r="S59" s="59">
        <f>+S60</f>
        <v>0</v>
      </c>
      <c r="T59" s="59">
        <f>+T60</f>
        <v>0</v>
      </c>
      <c r="U59" s="59">
        <f>+U60+U61</f>
        <v>0</v>
      </c>
      <c r="V59" s="60">
        <f>+V60</f>
        <v>13</v>
      </c>
      <c r="W59" s="59">
        <f>+W60</f>
        <v>7130813.1199999992</v>
      </c>
      <c r="X59" s="60">
        <f>+X60</f>
        <v>6</v>
      </c>
      <c r="Y59" s="59">
        <f>+Y60</f>
        <v>2369211.44</v>
      </c>
      <c r="Z59" s="60">
        <f>+Z60</f>
        <v>1</v>
      </c>
      <c r="AA59" s="59">
        <f>+AA60</f>
        <v>1193137</v>
      </c>
      <c r="AB59" s="59">
        <f>+AB60</f>
        <v>0</v>
      </c>
      <c r="AC59" s="59">
        <f>+AC60+AC61</f>
        <v>0</v>
      </c>
      <c r="AD59" s="61">
        <f>+AD60+AD61</f>
        <v>10</v>
      </c>
      <c r="AE59" s="59">
        <f>+AE60+AE61</f>
        <v>2010912.83</v>
      </c>
      <c r="AF59" s="61">
        <f>+AF60+AF61</f>
        <v>2</v>
      </c>
      <c r="AG59" s="59">
        <f>+AG60+AG61</f>
        <v>1290094</v>
      </c>
      <c r="AH59" s="61">
        <f>+AH60+AH61</f>
        <v>5</v>
      </c>
      <c r="AI59" s="59">
        <f>+AI60+AI61</f>
        <v>1394960</v>
      </c>
      <c r="AJ59" s="59">
        <f>+AJ60+AJ61</f>
        <v>661473.89</v>
      </c>
      <c r="AK59" s="59">
        <f>+AK60+AK61</f>
        <v>285306.49</v>
      </c>
      <c r="AL59" s="61">
        <f>+AL60+AL61</f>
        <v>5</v>
      </c>
      <c r="AM59" s="59">
        <f>+AM60+AM61</f>
        <v>1238113</v>
      </c>
      <c r="AN59" s="61">
        <f>+AN60+AN61</f>
        <v>5</v>
      </c>
      <c r="AO59" s="59">
        <f>+AO60+AO61</f>
        <v>1331702</v>
      </c>
      <c r="AP59" s="61">
        <f>+AP60+AP61</f>
        <v>3</v>
      </c>
      <c r="AQ59" s="59">
        <f>+AQ60+AQ61</f>
        <v>485212</v>
      </c>
      <c r="AR59" s="59">
        <f>+AR60+AR61</f>
        <v>1292843.22</v>
      </c>
      <c r="AS59" s="59">
        <f>+AS60+AS61</f>
        <v>1669010.62</v>
      </c>
      <c r="AT59" s="60">
        <f>+AT60+AT61</f>
        <v>11</v>
      </c>
      <c r="AU59" s="59">
        <f>+AU60+AU61</f>
        <v>1822269.81</v>
      </c>
      <c r="AV59" s="60">
        <f>+AV60+AV61</f>
        <v>3</v>
      </c>
      <c r="AW59" s="59">
        <f>+AW60+AW61</f>
        <v>1152169.52</v>
      </c>
      <c r="AX59" s="60">
        <f>+AX60+AX61</f>
        <v>4</v>
      </c>
      <c r="AY59" s="59">
        <f>+AY60+AY61</f>
        <v>1013360</v>
      </c>
      <c r="AZ59" s="59">
        <f>+AZ60+AZ61</f>
        <v>839111.69000000006</v>
      </c>
      <c r="BA59" s="59">
        <f>+BA60+BA61</f>
        <v>839111.69000000006</v>
      </c>
      <c r="BB59" s="60">
        <f>+BB60+BB61</f>
        <v>7</v>
      </c>
      <c r="BC59" s="59">
        <f>+BC60+BC61</f>
        <v>1992358</v>
      </c>
      <c r="BD59" s="60">
        <f>+BD60+BD61</f>
        <v>5</v>
      </c>
      <c r="BE59" s="59">
        <f>+BE60+BE61</f>
        <v>911996</v>
      </c>
      <c r="BF59" s="60">
        <f>+BF60+BF61</f>
        <v>2</v>
      </c>
      <c r="BG59" s="59">
        <f>+BG60+BG61</f>
        <v>142138</v>
      </c>
      <c r="BH59" s="59">
        <f>+BH60+BH61</f>
        <v>1208408.6499999999</v>
      </c>
      <c r="BI59" s="59">
        <f>+BI60+BI61</f>
        <v>1172694.3499999999</v>
      </c>
      <c r="BJ59" s="60">
        <f>+BJ60+BJ61</f>
        <v>8</v>
      </c>
      <c r="BK59" s="59">
        <f>+BK60+BK61</f>
        <v>3770342</v>
      </c>
      <c r="BL59" s="60">
        <f>+BL60+BL61</f>
        <v>3</v>
      </c>
      <c r="BM59" s="59">
        <f>+BM60+BM61</f>
        <v>1986823.3</v>
      </c>
      <c r="BN59" s="60">
        <f>+BN60+BN61</f>
        <v>2</v>
      </c>
      <c r="BO59" s="59">
        <f>+BO60+BO61</f>
        <v>69670</v>
      </c>
      <c r="BP59" s="59">
        <f>+BP60+BP61</f>
        <v>272721</v>
      </c>
      <c r="BQ59" s="59">
        <f>+BQ60+BQ61</f>
        <v>297766.3</v>
      </c>
      <c r="BR59" s="60">
        <f>+BR60+BR61</f>
        <v>1</v>
      </c>
      <c r="BS59" s="59">
        <f>+BS60+BS61</f>
        <v>107000</v>
      </c>
      <c r="BT59" s="60">
        <f>+BT60+BT61</f>
        <v>5</v>
      </c>
      <c r="BU59" s="59">
        <f>+BU60+BU61</f>
        <v>780000</v>
      </c>
      <c r="BV59" s="60">
        <f>+BV60+BV61</f>
        <v>5</v>
      </c>
      <c r="BW59" s="59">
        <f>+BW60+BW61</f>
        <v>1673040</v>
      </c>
      <c r="BX59" s="59">
        <f>+BX60+BX61</f>
        <v>170663.5</v>
      </c>
      <c r="BY59" s="59">
        <f>+BY60+BY61</f>
        <v>181332.5</v>
      </c>
      <c r="BZ59" s="60">
        <f>+BZ60+BZ61</f>
        <v>0</v>
      </c>
      <c r="CA59" s="59">
        <f>+CA60+CA61</f>
        <v>0</v>
      </c>
      <c r="CB59" s="60">
        <f>+CB60+CB61</f>
        <v>3</v>
      </c>
      <c r="CC59" s="59">
        <f>+CC60+CC61</f>
        <v>2167863</v>
      </c>
      <c r="CD59" s="60">
        <f>+CD60+CD61</f>
        <v>0</v>
      </c>
      <c r="CE59" s="59">
        <f>+CE60+CE61</f>
        <v>0</v>
      </c>
      <c r="CF59" s="59">
        <f>+CF60+CF61</f>
        <v>1216546.06</v>
      </c>
      <c r="CG59" s="59">
        <f>+CG60+CG61</f>
        <v>355918.06</v>
      </c>
      <c r="CH59" s="60">
        <f>+CH60+CH61</f>
        <v>0</v>
      </c>
      <c r="CI59" s="59">
        <f>+CI60+CI61</f>
        <v>0</v>
      </c>
      <c r="CJ59" s="60">
        <f>+CJ60+CJ61</f>
        <v>1</v>
      </c>
      <c r="CK59" s="59">
        <f>+CK60+CK61</f>
        <v>50000</v>
      </c>
      <c r="CL59" s="60">
        <f>+CL60+CL61</f>
        <v>0</v>
      </c>
      <c r="CM59" s="59">
        <f>+CM60+CM61</f>
        <v>0</v>
      </c>
      <c r="CN59" s="59">
        <f>+CN60+CN61</f>
        <v>276112.52999999997</v>
      </c>
      <c r="CO59" s="59">
        <f>+CO60+CO61</f>
        <v>1022188.2400000001</v>
      </c>
      <c r="CP59" s="58">
        <f>+CP60+CP61</f>
        <v>55</v>
      </c>
      <c r="CQ59" s="56">
        <f>+CQ60+CQ61</f>
        <v>18071808.760000002</v>
      </c>
      <c r="CR59" s="57">
        <f>+CR60+CR61</f>
        <v>33</v>
      </c>
      <c r="CS59" s="56">
        <f>+CS60+CS61</f>
        <v>12039859.26</v>
      </c>
      <c r="CT59" s="57">
        <f>+CT60+CT61</f>
        <v>22</v>
      </c>
      <c r="CU59" s="56">
        <f>+CU60+CU61</f>
        <v>5971517</v>
      </c>
      <c r="CV59" s="56">
        <f>+CV60+CV61</f>
        <v>5937880.54</v>
      </c>
      <c r="CW59" s="56">
        <f>+CW60+CW61</f>
        <v>5823328.25</v>
      </c>
    </row>
    <row r="60" spans="1:103" ht="15.6">
      <c r="A60" s="54" t="s">
        <v>12</v>
      </c>
      <c r="B60" s="54" t="s">
        <v>11</v>
      </c>
      <c r="C60" s="53"/>
      <c r="D60" s="66"/>
      <c r="E60" s="46"/>
      <c r="F60" s="47"/>
      <c r="G60" s="46"/>
      <c r="H60" s="47"/>
      <c r="I60" s="46"/>
      <c r="J60" s="47"/>
      <c r="K60" s="46"/>
      <c r="L60" s="46"/>
      <c r="M60" s="46"/>
      <c r="N60" s="47"/>
      <c r="O60" s="46"/>
      <c r="P60" s="47"/>
      <c r="Q60" s="46"/>
      <c r="R60" s="47"/>
      <c r="S60" s="46"/>
      <c r="T60" s="46"/>
      <c r="U60" s="46"/>
      <c r="V60" s="47">
        <v>13</v>
      </c>
      <c r="W60" s="46">
        <v>7130813.1199999992</v>
      </c>
      <c r="X60" s="47">
        <v>6</v>
      </c>
      <c r="Y60" s="46">
        <v>2369211.44</v>
      </c>
      <c r="Z60" s="47">
        <v>1</v>
      </c>
      <c r="AA60" s="46">
        <v>1193137</v>
      </c>
      <c r="AB60" s="46"/>
      <c r="AC60" s="46"/>
      <c r="AD60" s="47">
        <v>6</v>
      </c>
      <c r="AE60" s="46">
        <v>1829901.83</v>
      </c>
      <c r="AF60" s="50">
        <v>2</v>
      </c>
      <c r="AG60" s="46">
        <v>1290094</v>
      </c>
      <c r="AH60" s="50">
        <v>5</v>
      </c>
      <c r="AI60" s="46">
        <v>1394960</v>
      </c>
      <c r="AJ60" s="46">
        <v>661473.89</v>
      </c>
      <c r="AK60" s="46">
        <v>285306.49</v>
      </c>
      <c r="AL60" s="50">
        <v>3</v>
      </c>
      <c r="AM60" s="46">
        <v>1138113</v>
      </c>
      <c r="AN60" s="50">
        <f>3</f>
        <v>3</v>
      </c>
      <c r="AO60" s="46">
        <f>1250691</f>
        <v>1250691</v>
      </c>
      <c r="AP60" s="50">
        <v>1</v>
      </c>
      <c r="AQ60" s="46">
        <v>397718</v>
      </c>
      <c r="AR60" s="46">
        <v>1289546.8799999999</v>
      </c>
      <c r="AS60" s="46">
        <v>1665714.28</v>
      </c>
      <c r="AT60" s="47">
        <v>4</v>
      </c>
      <c r="AU60" s="46">
        <v>1546317.3</v>
      </c>
      <c r="AV60" s="47">
        <v>1</v>
      </c>
      <c r="AW60" s="46">
        <v>1060914.68</v>
      </c>
      <c r="AX60" s="47">
        <v>2</v>
      </c>
      <c r="AY60" s="46">
        <v>914441</v>
      </c>
      <c r="AZ60" s="46">
        <v>777408.41</v>
      </c>
      <c r="BA60" s="46">
        <v>777408.41</v>
      </c>
      <c r="BB60" s="47">
        <v>2</v>
      </c>
      <c r="BC60" s="46">
        <v>1771711</v>
      </c>
      <c r="BD60" s="47">
        <v>2</v>
      </c>
      <c r="BE60" s="46">
        <v>826711</v>
      </c>
      <c r="BF60" s="47">
        <v>1</v>
      </c>
      <c r="BG60" s="46">
        <v>92500</v>
      </c>
      <c r="BH60" s="46">
        <v>1079187.44</v>
      </c>
      <c r="BI60" s="46">
        <v>1079187.44</v>
      </c>
      <c r="BJ60" s="47">
        <v>4</v>
      </c>
      <c r="BK60" s="46">
        <v>3627613</v>
      </c>
      <c r="BL60" s="47">
        <v>3</v>
      </c>
      <c r="BM60" s="46">
        <v>1986823.3</v>
      </c>
      <c r="BN60" s="47"/>
      <c r="BO60" s="46"/>
      <c r="BP60" s="46">
        <v>129995</v>
      </c>
      <c r="BQ60" s="46">
        <v>129995</v>
      </c>
      <c r="BR60" s="47">
        <v>1</v>
      </c>
      <c r="BS60" s="46">
        <v>107000</v>
      </c>
      <c r="BT60" s="47">
        <v>1</v>
      </c>
      <c r="BU60" s="46">
        <v>600000</v>
      </c>
      <c r="BV60" s="47">
        <v>3</v>
      </c>
      <c r="BW60" s="46">
        <v>1610311</v>
      </c>
      <c r="BX60" s="46">
        <v>131150</v>
      </c>
      <c r="BY60" s="46">
        <v>131150</v>
      </c>
      <c r="BZ60" s="47"/>
      <c r="CA60" s="46"/>
      <c r="CB60" s="47">
        <v>2</v>
      </c>
      <c r="CC60" s="46">
        <v>2117863</v>
      </c>
      <c r="CD60" s="47"/>
      <c r="CE60" s="46"/>
      <c r="CF60" s="46">
        <v>1193951</v>
      </c>
      <c r="CG60" s="46">
        <v>333323</v>
      </c>
      <c r="CH60" s="47"/>
      <c r="CI60" s="46"/>
      <c r="CJ60" s="47"/>
      <c r="CK60" s="46"/>
      <c r="CL60" s="47"/>
      <c r="CM60" s="46"/>
      <c r="CN60" s="46">
        <v>287200.11</v>
      </c>
      <c r="CO60" s="46">
        <v>1055803.6400000001</v>
      </c>
      <c r="CP60" s="45">
        <f>F60+N60+V60+AD60+AL60+AT60+BB60+BJ60+BR60+BZ60+CH60</f>
        <v>33</v>
      </c>
      <c r="CQ60" s="44">
        <f>G60+O60+W60+AE60+AM60+AU60+BC60+BK60+BS60+CA60+CI60</f>
        <v>17151469.25</v>
      </c>
      <c r="CR60" s="45">
        <f>H60+P60+X60+AF60+AN60+AV60+BD60+BL60+BT60+CB60+CJ60</f>
        <v>20</v>
      </c>
      <c r="CS60" s="44">
        <f>I60+Q60+Y60+AG60+AO60+AW60+BE60+BM60+BU60+CC60+CK60</f>
        <v>11502308.42</v>
      </c>
      <c r="CT60" s="45">
        <f>J60+R60+Z60+AH60+AP60+AX60+BF60+BN60+BV60+CD60+CL60</f>
        <v>13</v>
      </c>
      <c r="CU60" s="44">
        <f>K60+S60+AA60+AI60+AQ60+AY60+BG60+BO60+BW60+CE60+CM60</f>
        <v>5603067</v>
      </c>
      <c r="CV60" s="44">
        <f>L60+T60+AB60+AJ60+AR60+AZ60+BH60+BP60+BX60+CF60+CN60</f>
        <v>5549912.7300000004</v>
      </c>
      <c r="CW60" s="44">
        <f>M60+U60+AC60+AK60+AS60+BA60+BI60+BQ60+BY60+CG60+CO60</f>
        <v>5457888.2599999998</v>
      </c>
      <c r="CY60" s="43"/>
    </row>
    <row r="61" spans="1:103" ht="31.2">
      <c r="A61" s="54" t="s">
        <v>10</v>
      </c>
      <c r="B61" s="67" t="s">
        <v>9</v>
      </c>
      <c r="C61" s="53"/>
      <c r="D61" s="66"/>
      <c r="E61" s="46"/>
      <c r="F61" s="47"/>
      <c r="G61" s="46"/>
      <c r="H61" s="47"/>
      <c r="I61" s="46"/>
      <c r="J61" s="47"/>
      <c r="K61" s="46"/>
      <c r="L61" s="46"/>
      <c r="M61" s="46"/>
      <c r="N61" s="47"/>
      <c r="O61" s="46"/>
      <c r="P61" s="47"/>
      <c r="Q61" s="46"/>
      <c r="R61" s="47"/>
      <c r="S61" s="46"/>
      <c r="T61" s="46"/>
      <c r="U61" s="46"/>
      <c r="V61" s="47"/>
      <c r="W61" s="46"/>
      <c r="X61" s="47"/>
      <c r="Y61" s="46"/>
      <c r="Z61" s="47"/>
      <c r="AA61" s="46"/>
      <c r="AB61" s="46"/>
      <c r="AC61" s="46"/>
      <c r="AD61" s="50">
        <v>4</v>
      </c>
      <c r="AE61" s="46">
        <v>181011</v>
      </c>
      <c r="AF61" s="50"/>
      <c r="AG61" s="46"/>
      <c r="AH61" s="50"/>
      <c r="AI61" s="46"/>
      <c r="AJ61" s="46"/>
      <c r="AK61" s="46"/>
      <c r="AL61" s="50">
        <v>2</v>
      </c>
      <c r="AM61" s="46">
        <v>100000</v>
      </c>
      <c r="AN61" s="50">
        <v>2</v>
      </c>
      <c r="AO61" s="46">
        <v>81011</v>
      </c>
      <c r="AP61" s="50">
        <v>2</v>
      </c>
      <c r="AQ61" s="46">
        <v>87494</v>
      </c>
      <c r="AR61" s="46">
        <v>3296.34</v>
      </c>
      <c r="AS61" s="46">
        <v>3296.34</v>
      </c>
      <c r="AT61" s="47">
        <v>7</v>
      </c>
      <c r="AU61" s="46">
        <v>275952.51</v>
      </c>
      <c r="AV61" s="47">
        <v>2</v>
      </c>
      <c r="AW61" s="46">
        <v>91254.84</v>
      </c>
      <c r="AX61" s="47">
        <v>2</v>
      </c>
      <c r="AY61" s="46">
        <v>98919</v>
      </c>
      <c r="AZ61" s="46">
        <f>61703.28</f>
        <v>61703.28</v>
      </c>
      <c r="BA61" s="46">
        <v>61703.28</v>
      </c>
      <c r="BB61" s="47">
        <v>5</v>
      </c>
      <c r="BC61" s="46">
        <v>220647</v>
      </c>
      <c r="BD61" s="47">
        <v>3</v>
      </c>
      <c r="BE61" s="46">
        <v>85285</v>
      </c>
      <c r="BF61" s="47">
        <v>1</v>
      </c>
      <c r="BG61" s="46">
        <v>49638</v>
      </c>
      <c r="BH61" s="46">
        <v>129221.21</v>
      </c>
      <c r="BI61" s="46">
        <v>93506.91</v>
      </c>
      <c r="BJ61" s="47">
        <v>4</v>
      </c>
      <c r="BK61" s="46">
        <v>142729</v>
      </c>
      <c r="BL61" s="47"/>
      <c r="BM61" s="46"/>
      <c r="BN61" s="47">
        <v>2</v>
      </c>
      <c r="BO61" s="46">
        <v>69670</v>
      </c>
      <c r="BP61" s="46">
        <v>142726</v>
      </c>
      <c r="BQ61" s="46">
        <v>167771.29999999999</v>
      </c>
      <c r="BR61" s="47"/>
      <c r="BS61" s="46"/>
      <c r="BT61" s="47">
        <v>4</v>
      </c>
      <c r="BU61" s="46">
        <v>180000</v>
      </c>
      <c r="BV61" s="47">
        <v>2</v>
      </c>
      <c r="BW61" s="46">
        <v>62729</v>
      </c>
      <c r="BX61" s="46">
        <v>39513.5</v>
      </c>
      <c r="BY61" s="46">
        <v>50182.5</v>
      </c>
      <c r="BZ61" s="47"/>
      <c r="CA61" s="46"/>
      <c r="CB61" s="47">
        <v>1</v>
      </c>
      <c r="CC61" s="46">
        <v>50000</v>
      </c>
      <c r="CD61" s="47"/>
      <c r="CE61" s="46"/>
      <c r="CF61" s="46">
        <v>22595.06</v>
      </c>
      <c r="CG61" s="46">
        <v>22595.06</v>
      </c>
      <c r="CH61" s="47"/>
      <c r="CI61" s="46"/>
      <c r="CJ61" s="47">
        <v>1</v>
      </c>
      <c r="CK61" s="46">
        <v>50000</v>
      </c>
      <c r="CL61" s="47"/>
      <c r="CM61" s="46"/>
      <c r="CN61" s="46">
        <v>-11087.58</v>
      </c>
      <c r="CO61" s="46">
        <v>-33615.400000000009</v>
      </c>
      <c r="CP61" s="45">
        <f>F61+N61+V61+AD61+AL61+AT61+BB61+BJ61+BR61+BZ61+CH61</f>
        <v>22</v>
      </c>
      <c r="CQ61" s="44">
        <f>G61+O61+W61+AE61+AM61+AU61+BC61+BK61+BS61+CA61+CI61</f>
        <v>920339.51</v>
      </c>
      <c r="CR61" s="45">
        <f>H61+P61+X61+AF61+AN61+AV61+BD61+BL61+BT61+CB61+CJ61</f>
        <v>13</v>
      </c>
      <c r="CS61" s="44">
        <f>I61+Q61+Y61+AG61+AO61+AW61+BE61+BM61+BU61+CC61+CK61</f>
        <v>537550.84</v>
      </c>
      <c r="CT61" s="45">
        <f>J61+R61+Z61+AH61+AP61+AX61+BF61+BN61+BV61+CD61+CL61</f>
        <v>9</v>
      </c>
      <c r="CU61" s="44">
        <f>K61+S61+AA61+AI61+AQ61+AY61+BG61+BO61+BW61+CE61+CM61</f>
        <v>368450</v>
      </c>
      <c r="CV61" s="44">
        <f>L61+T61+AB61+AJ61+AR61+AZ61+BH61+BP61+BX61+CF61+CN61</f>
        <v>387967.81</v>
      </c>
      <c r="CW61" s="44">
        <f>M61+U61+AC61+AK61+AS61+BA61+BI61+BQ61+BY61+CG61+CO61</f>
        <v>365439.98999999993</v>
      </c>
      <c r="CY61" s="43"/>
    </row>
    <row r="62" spans="1:103" s="31" customFormat="1" ht="18" customHeight="1">
      <c r="A62" s="65" t="s">
        <v>8</v>
      </c>
      <c r="B62" s="41"/>
      <c r="C62" s="40">
        <v>1240002</v>
      </c>
      <c r="D62" s="39"/>
      <c r="E62" s="36"/>
      <c r="F62" s="37">
        <f>+F63</f>
        <v>0</v>
      </c>
      <c r="G62" s="36">
        <f>+G63</f>
        <v>0</v>
      </c>
      <c r="H62" s="37">
        <f>+H63</f>
        <v>0</v>
      </c>
      <c r="I62" s="36">
        <f>+I63</f>
        <v>0</v>
      </c>
      <c r="J62" s="37">
        <f>+J63</f>
        <v>0</v>
      </c>
      <c r="K62" s="36">
        <f>+K63</f>
        <v>0</v>
      </c>
      <c r="L62" s="36">
        <f>+L63</f>
        <v>0</v>
      </c>
      <c r="M62" s="36">
        <f>M63</f>
        <v>0</v>
      </c>
      <c r="N62" s="37">
        <f>+N63</f>
        <v>0</v>
      </c>
      <c r="O62" s="36">
        <f>+O63</f>
        <v>0</v>
      </c>
      <c r="P62" s="37">
        <f>+P63</f>
        <v>0</v>
      </c>
      <c r="Q62" s="36">
        <f>+Q63</f>
        <v>0</v>
      </c>
      <c r="R62" s="37">
        <f>+R63</f>
        <v>0</v>
      </c>
      <c r="S62" s="36">
        <f>+S63</f>
        <v>0</v>
      </c>
      <c r="T62" s="36">
        <f>+T63</f>
        <v>0</v>
      </c>
      <c r="U62" s="36">
        <f>U63</f>
        <v>0</v>
      </c>
      <c r="V62" s="37">
        <f>+V63</f>
        <v>0</v>
      </c>
      <c r="W62" s="36">
        <f>+W63</f>
        <v>0</v>
      </c>
      <c r="X62" s="37">
        <f>+X63</f>
        <v>0</v>
      </c>
      <c r="Y62" s="36">
        <f>+Y63</f>
        <v>0</v>
      </c>
      <c r="Z62" s="37">
        <f>+Z63</f>
        <v>0</v>
      </c>
      <c r="AA62" s="36">
        <f>+AA63</f>
        <v>0</v>
      </c>
      <c r="AB62" s="36">
        <f>+AB63</f>
        <v>0</v>
      </c>
      <c r="AC62" s="36">
        <f>AC63</f>
        <v>0</v>
      </c>
      <c r="AD62" s="38">
        <f>+AD63</f>
        <v>0</v>
      </c>
      <c r="AE62" s="36">
        <f>+AE63</f>
        <v>0</v>
      </c>
      <c r="AF62" s="38">
        <f>+AF63</f>
        <v>0</v>
      </c>
      <c r="AG62" s="36">
        <f>+AG63</f>
        <v>0</v>
      </c>
      <c r="AH62" s="38">
        <f>+AH63</f>
        <v>0</v>
      </c>
      <c r="AI62" s="36">
        <f>+AI63</f>
        <v>0</v>
      </c>
      <c r="AJ62" s="36">
        <f>+AJ63</f>
        <v>0</v>
      </c>
      <c r="AK62" s="36">
        <f>AK63</f>
        <v>0</v>
      </c>
      <c r="AL62" s="38">
        <f>+AL63</f>
        <v>2</v>
      </c>
      <c r="AM62" s="36">
        <f>+AM63</f>
        <v>1231969.42</v>
      </c>
      <c r="AN62" s="38">
        <f>+AN63</f>
        <v>0</v>
      </c>
      <c r="AO62" s="36">
        <f>+AO63</f>
        <v>0</v>
      </c>
      <c r="AP62" s="38">
        <f>+AP63</f>
        <v>1</v>
      </c>
      <c r="AQ62" s="36">
        <f>+AQ63</f>
        <v>498520</v>
      </c>
      <c r="AR62" s="36">
        <f>+AR63</f>
        <v>0</v>
      </c>
      <c r="AS62" s="36">
        <f>AS63</f>
        <v>0</v>
      </c>
      <c r="AT62" s="37">
        <f>AT63</f>
        <v>0</v>
      </c>
      <c r="AU62" s="36">
        <f>AU63</f>
        <v>0</v>
      </c>
      <c r="AV62" s="37">
        <f>AV63</f>
        <v>0</v>
      </c>
      <c r="AW62" s="36">
        <f>AW63</f>
        <v>0</v>
      </c>
      <c r="AX62" s="37">
        <f>AX63</f>
        <v>0</v>
      </c>
      <c r="AY62" s="36">
        <f>AY63</f>
        <v>0</v>
      </c>
      <c r="AZ62" s="36">
        <f>AZ63</f>
        <v>299306.74</v>
      </c>
      <c r="BA62" s="36">
        <f>BA63</f>
        <v>149306.74</v>
      </c>
      <c r="BB62" s="37">
        <f>BB63</f>
        <v>0</v>
      </c>
      <c r="BC62" s="36">
        <f>BC63</f>
        <v>0</v>
      </c>
      <c r="BD62" s="37">
        <f>BD63</f>
        <v>0</v>
      </c>
      <c r="BE62" s="36">
        <f>BE63</f>
        <v>0</v>
      </c>
      <c r="BF62" s="37">
        <f>BF63</f>
        <v>1</v>
      </c>
      <c r="BG62" s="36">
        <f>BG63</f>
        <v>733449</v>
      </c>
      <c r="BH62" s="36">
        <f>BH63</f>
        <v>428964</v>
      </c>
      <c r="BI62" s="36">
        <f>BI63</f>
        <v>249260</v>
      </c>
      <c r="BJ62" s="37">
        <f>BJ63</f>
        <v>0</v>
      </c>
      <c r="BK62" s="36">
        <f>BK63</f>
        <v>0</v>
      </c>
      <c r="BL62" s="37">
        <f>BL63</f>
        <v>0</v>
      </c>
      <c r="BM62" s="36">
        <f>BM63</f>
        <v>0</v>
      </c>
      <c r="BN62" s="37">
        <f>BN63</f>
        <v>0</v>
      </c>
      <c r="BO62" s="36">
        <f>BO63</f>
        <v>0</v>
      </c>
      <c r="BP62" s="36">
        <f>BP63</f>
        <v>106202</v>
      </c>
      <c r="BQ62" s="36">
        <f>BQ63</f>
        <v>205906</v>
      </c>
      <c r="BR62" s="37">
        <f>BR63</f>
        <v>1</v>
      </c>
      <c r="BS62" s="36">
        <f>BS63</f>
        <v>13000</v>
      </c>
      <c r="BT62" s="37">
        <f>BT63</f>
        <v>0</v>
      </c>
      <c r="BU62" s="36">
        <f>BU63</f>
        <v>0</v>
      </c>
      <c r="BV62" s="37">
        <f>BV63</f>
        <v>1</v>
      </c>
      <c r="BW62" s="36">
        <f>BW63</f>
        <v>13000</v>
      </c>
      <c r="BX62" s="36">
        <f>BX63</f>
        <v>339292</v>
      </c>
      <c r="BY62" s="36">
        <f>BY63</f>
        <v>339292</v>
      </c>
      <c r="BZ62" s="37">
        <f>BZ63</f>
        <v>0</v>
      </c>
      <c r="CA62" s="36">
        <f>CA63</f>
        <v>0</v>
      </c>
      <c r="CB62" s="37">
        <f>CB63</f>
        <v>0</v>
      </c>
      <c r="CC62" s="36">
        <f>CC63</f>
        <v>0</v>
      </c>
      <c r="CD62" s="37">
        <f>CD63</f>
        <v>0</v>
      </c>
      <c r="CE62" s="36">
        <f>CE63</f>
        <v>0</v>
      </c>
      <c r="CF62" s="36">
        <f>CF63</f>
        <v>65409</v>
      </c>
      <c r="CG62" s="36">
        <f>CG63</f>
        <v>295409</v>
      </c>
      <c r="CH62" s="37">
        <f>CH63</f>
        <v>0</v>
      </c>
      <c r="CI62" s="36">
        <f>CI63</f>
        <v>0</v>
      </c>
      <c r="CJ62" s="37">
        <f>CJ63</f>
        <v>0</v>
      </c>
      <c r="CK62" s="36">
        <f>CK63</f>
        <v>0</v>
      </c>
      <c r="CL62" s="37">
        <f>CL63</f>
        <v>0</v>
      </c>
      <c r="CM62" s="36">
        <f>CM63</f>
        <v>0</v>
      </c>
      <c r="CN62" s="36">
        <f>CN63</f>
        <v>0</v>
      </c>
      <c r="CO62" s="36">
        <f>CO63</f>
        <v>0</v>
      </c>
      <c r="CP62" s="35">
        <f>+CP63</f>
        <v>3</v>
      </c>
      <c r="CQ62" s="33">
        <f>+CQ63</f>
        <v>1244969.42</v>
      </c>
      <c r="CR62" s="34">
        <f>+CR63</f>
        <v>0</v>
      </c>
      <c r="CS62" s="33">
        <f>+CS63</f>
        <v>0</v>
      </c>
      <c r="CT62" s="34">
        <f>+CT63</f>
        <v>3</v>
      </c>
      <c r="CU62" s="33">
        <f>+CU63</f>
        <v>1244969</v>
      </c>
      <c r="CV62" s="33">
        <f>+CV63</f>
        <v>1239173.74</v>
      </c>
      <c r="CW62" s="33">
        <f>CW63</f>
        <v>1239173.74</v>
      </c>
    </row>
    <row r="63" spans="1:103" s="55" customFormat="1" ht="18" customHeight="1">
      <c r="A63" s="64" t="s">
        <v>7</v>
      </c>
      <c r="B63" s="64" t="s">
        <v>6</v>
      </c>
      <c r="C63" s="63"/>
      <c r="D63" s="62"/>
      <c r="E63" s="59"/>
      <c r="F63" s="60">
        <f>+F64</f>
        <v>0</v>
      </c>
      <c r="G63" s="59">
        <f>+G64</f>
        <v>0</v>
      </c>
      <c r="H63" s="60">
        <f>+H64</f>
        <v>0</v>
      </c>
      <c r="I63" s="59">
        <f>+I64</f>
        <v>0</v>
      </c>
      <c r="J63" s="60">
        <f>+J64</f>
        <v>0</v>
      </c>
      <c r="K63" s="59">
        <f>+K64</f>
        <v>0</v>
      </c>
      <c r="L63" s="59">
        <f>+L64</f>
        <v>0</v>
      </c>
      <c r="M63" s="59">
        <f>M64</f>
        <v>0</v>
      </c>
      <c r="N63" s="60">
        <f>+N64</f>
        <v>0</v>
      </c>
      <c r="O63" s="59">
        <f>+O64</f>
        <v>0</v>
      </c>
      <c r="P63" s="60">
        <f>+P64</f>
        <v>0</v>
      </c>
      <c r="Q63" s="59">
        <f>+Q64</f>
        <v>0</v>
      </c>
      <c r="R63" s="60">
        <f>+R64</f>
        <v>0</v>
      </c>
      <c r="S63" s="59">
        <f>+S64</f>
        <v>0</v>
      </c>
      <c r="T63" s="59">
        <f>+T64</f>
        <v>0</v>
      </c>
      <c r="U63" s="59">
        <f>U64</f>
        <v>0</v>
      </c>
      <c r="V63" s="60">
        <f>+V64</f>
        <v>0</v>
      </c>
      <c r="W63" s="59">
        <f>+W64</f>
        <v>0</v>
      </c>
      <c r="X63" s="60">
        <f>+X64</f>
        <v>0</v>
      </c>
      <c r="Y63" s="59">
        <f>+Y64</f>
        <v>0</v>
      </c>
      <c r="Z63" s="60">
        <f>+Z64</f>
        <v>0</v>
      </c>
      <c r="AA63" s="59">
        <f>+AA64</f>
        <v>0</v>
      </c>
      <c r="AB63" s="59">
        <f>+AB64</f>
        <v>0</v>
      </c>
      <c r="AC63" s="59">
        <f>AC64</f>
        <v>0</v>
      </c>
      <c r="AD63" s="61">
        <f>+AD64</f>
        <v>0</v>
      </c>
      <c r="AE63" s="59">
        <f>+AE64</f>
        <v>0</v>
      </c>
      <c r="AF63" s="61">
        <f>+AF64</f>
        <v>0</v>
      </c>
      <c r="AG63" s="59">
        <f>+AG64</f>
        <v>0</v>
      </c>
      <c r="AH63" s="61">
        <f>+AH64</f>
        <v>0</v>
      </c>
      <c r="AI63" s="59">
        <f>+AI64</f>
        <v>0</v>
      </c>
      <c r="AJ63" s="59">
        <f>+AJ64</f>
        <v>0</v>
      </c>
      <c r="AK63" s="59">
        <f>AK64</f>
        <v>0</v>
      </c>
      <c r="AL63" s="61">
        <f>+AL64</f>
        <v>2</v>
      </c>
      <c r="AM63" s="59">
        <f>+AM64</f>
        <v>1231969.42</v>
      </c>
      <c r="AN63" s="61">
        <f>+AN64</f>
        <v>0</v>
      </c>
      <c r="AO63" s="59">
        <f>+AO64</f>
        <v>0</v>
      </c>
      <c r="AP63" s="61">
        <f>+AP64</f>
        <v>1</v>
      </c>
      <c r="AQ63" s="59">
        <f>+AQ64</f>
        <v>498520</v>
      </c>
      <c r="AR63" s="59">
        <f>+AR64</f>
        <v>0</v>
      </c>
      <c r="AS63" s="59">
        <f>AS64</f>
        <v>0</v>
      </c>
      <c r="AT63" s="60">
        <f>AT64</f>
        <v>0</v>
      </c>
      <c r="AU63" s="59">
        <f>AU64</f>
        <v>0</v>
      </c>
      <c r="AV63" s="60">
        <f>AV64</f>
        <v>0</v>
      </c>
      <c r="AW63" s="59">
        <f>AW64</f>
        <v>0</v>
      </c>
      <c r="AX63" s="60">
        <f>AX64</f>
        <v>0</v>
      </c>
      <c r="AY63" s="59">
        <f>AY64</f>
        <v>0</v>
      </c>
      <c r="AZ63" s="59">
        <f>AZ64</f>
        <v>299306.74</v>
      </c>
      <c r="BA63" s="59">
        <f>BA64</f>
        <v>149306.74</v>
      </c>
      <c r="BB63" s="60">
        <f>BB64</f>
        <v>0</v>
      </c>
      <c r="BC63" s="59">
        <f>BC64</f>
        <v>0</v>
      </c>
      <c r="BD63" s="60">
        <f>BD64</f>
        <v>0</v>
      </c>
      <c r="BE63" s="59">
        <f>BE64</f>
        <v>0</v>
      </c>
      <c r="BF63" s="60">
        <f>BF64</f>
        <v>1</v>
      </c>
      <c r="BG63" s="59">
        <f>BG64</f>
        <v>733449</v>
      </c>
      <c r="BH63" s="59">
        <f>BH64</f>
        <v>428964</v>
      </c>
      <c r="BI63" s="59">
        <f>BI64</f>
        <v>249260</v>
      </c>
      <c r="BJ63" s="60">
        <f>BJ64</f>
        <v>0</v>
      </c>
      <c r="BK63" s="59">
        <f>BK64</f>
        <v>0</v>
      </c>
      <c r="BL63" s="60">
        <f>BL64</f>
        <v>0</v>
      </c>
      <c r="BM63" s="59">
        <f>BM64</f>
        <v>0</v>
      </c>
      <c r="BN63" s="60">
        <f>BN64</f>
        <v>0</v>
      </c>
      <c r="BO63" s="59">
        <f>BO64</f>
        <v>0</v>
      </c>
      <c r="BP63" s="59">
        <f>BP64</f>
        <v>106202</v>
      </c>
      <c r="BQ63" s="59">
        <f>BQ64</f>
        <v>205906</v>
      </c>
      <c r="BR63" s="60">
        <f>BR64</f>
        <v>1</v>
      </c>
      <c r="BS63" s="59">
        <f>BS64</f>
        <v>13000</v>
      </c>
      <c r="BT63" s="60">
        <f>BT64</f>
        <v>0</v>
      </c>
      <c r="BU63" s="59">
        <f>BU64</f>
        <v>0</v>
      </c>
      <c r="BV63" s="60">
        <f>BV64</f>
        <v>1</v>
      </c>
      <c r="BW63" s="59">
        <f>BW64</f>
        <v>13000</v>
      </c>
      <c r="BX63" s="59">
        <f>BX64</f>
        <v>339292</v>
      </c>
      <c r="BY63" s="59">
        <f>BY64</f>
        <v>339292</v>
      </c>
      <c r="BZ63" s="60">
        <f>BZ64</f>
        <v>0</v>
      </c>
      <c r="CA63" s="59">
        <f>CA64</f>
        <v>0</v>
      </c>
      <c r="CB63" s="60">
        <f>CB64</f>
        <v>0</v>
      </c>
      <c r="CC63" s="59">
        <f>CC64</f>
        <v>0</v>
      </c>
      <c r="CD63" s="60">
        <f>CD64</f>
        <v>0</v>
      </c>
      <c r="CE63" s="59">
        <f>CE64</f>
        <v>0</v>
      </c>
      <c r="CF63" s="59">
        <f>CF64</f>
        <v>65409</v>
      </c>
      <c r="CG63" s="59">
        <f>CG64</f>
        <v>295409</v>
      </c>
      <c r="CH63" s="60">
        <f>CH64</f>
        <v>0</v>
      </c>
      <c r="CI63" s="59">
        <f>CI64</f>
        <v>0</v>
      </c>
      <c r="CJ63" s="60">
        <f>CJ64</f>
        <v>0</v>
      </c>
      <c r="CK63" s="59">
        <f>CK64</f>
        <v>0</v>
      </c>
      <c r="CL63" s="60">
        <f>CL64</f>
        <v>0</v>
      </c>
      <c r="CM63" s="59">
        <f>CM64</f>
        <v>0</v>
      </c>
      <c r="CN63" s="59">
        <f>CN64</f>
        <v>0</v>
      </c>
      <c r="CO63" s="59">
        <f>CO64</f>
        <v>0</v>
      </c>
      <c r="CP63" s="58">
        <f>+CP64</f>
        <v>3</v>
      </c>
      <c r="CQ63" s="56">
        <f>+CQ64</f>
        <v>1244969.42</v>
      </c>
      <c r="CR63" s="57">
        <f>+CR64</f>
        <v>0</v>
      </c>
      <c r="CS63" s="56">
        <f>+CS64</f>
        <v>0</v>
      </c>
      <c r="CT63" s="57">
        <f>+CT64</f>
        <v>3</v>
      </c>
      <c r="CU63" s="56">
        <f>+CU64</f>
        <v>1244969</v>
      </c>
      <c r="CV63" s="56">
        <f>+CV64</f>
        <v>1239173.74</v>
      </c>
      <c r="CW63" s="56">
        <f>CW64</f>
        <v>1239173.74</v>
      </c>
    </row>
    <row r="64" spans="1:103" ht="18" customHeight="1">
      <c r="A64" s="54" t="s">
        <v>5</v>
      </c>
      <c r="B64" s="54" t="s">
        <v>4</v>
      </c>
      <c r="C64" s="53"/>
      <c r="D64" s="52"/>
      <c r="E64" s="48"/>
      <c r="F64" s="49"/>
      <c r="G64" s="48"/>
      <c r="H64" s="49"/>
      <c r="I64" s="48"/>
      <c r="J64" s="49"/>
      <c r="K64" s="48"/>
      <c r="L64" s="48"/>
      <c r="M64" s="48"/>
      <c r="N64" s="49"/>
      <c r="O64" s="48"/>
      <c r="P64" s="49"/>
      <c r="Q64" s="48"/>
      <c r="R64" s="49"/>
      <c r="S64" s="48"/>
      <c r="T64" s="48"/>
      <c r="U64" s="48"/>
      <c r="V64" s="49"/>
      <c r="W64" s="48"/>
      <c r="X64" s="49"/>
      <c r="Y64" s="48"/>
      <c r="Z64" s="49"/>
      <c r="AA64" s="48"/>
      <c r="AB64" s="48"/>
      <c r="AC64" s="48"/>
      <c r="AD64" s="51"/>
      <c r="AE64" s="48"/>
      <c r="AF64" s="51"/>
      <c r="AG64" s="48"/>
      <c r="AH64" s="51"/>
      <c r="AI64" s="48"/>
      <c r="AJ64" s="48"/>
      <c r="AK64" s="48"/>
      <c r="AL64" s="50">
        <v>2</v>
      </c>
      <c r="AM64" s="46">
        <v>1231969.42</v>
      </c>
      <c r="AN64" s="50"/>
      <c r="AO64" s="46"/>
      <c r="AP64" s="50">
        <v>1</v>
      </c>
      <c r="AQ64" s="46">
        <v>498520</v>
      </c>
      <c r="AR64" s="46">
        <v>0</v>
      </c>
      <c r="AS64" s="46"/>
      <c r="AT64" s="49"/>
      <c r="AU64" s="48"/>
      <c r="AV64" s="49"/>
      <c r="AW64" s="48"/>
      <c r="AX64" s="49"/>
      <c r="AY64" s="48"/>
      <c r="AZ64" s="46">
        <v>299306.74</v>
      </c>
      <c r="BA64" s="46">
        <v>149306.74</v>
      </c>
      <c r="BB64" s="49"/>
      <c r="BC64" s="48"/>
      <c r="BD64" s="49"/>
      <c r="BE64" s="48"/>
      <c r="BF64" s="47">
        <v>1</v>
      </c>
      <c r="BG64" s="46">
        <v>733449</v>
      </c>
      <c r="BH64" s="46">
        <v>428964</v>
      </c>
      <c r="BI64" s="46">
        <v>249260</v>
      </c>
      <c r="BJ64" s="49"/>
      <c r="BK64" s="48"/>
      <c r="BL64" s="49"/>
      <c r="BM64" s="48"/>
      <c r="BN64" s="47"/>
      <c r="BO64" s="46"/>
      <c r="BP64" s="46">
        <v>106202</v>
      </c>
      <c r="BQ64" s="46">
        <v>205906</v>
      </c>
      <c r="BR64" s="47">
        <v>1</v>
      </c>
      <c r="BS64" s="46">
        <v>13000</v>
      </c>
      <c r="BT64" s="49"/>
      <c r="BU64" s="48"/>
      <c r="BV64" s="47">
        <v>1</v>
      </c>
      <c r="BW64" s="46">
        <v>13000</v>
      </c>
      <c r="BX64" s="46">
        <v>339292</v>
      </c>
      <c r="BY64" s="46">
        <v>339292</v>
      </c>
      <c r="BZ64" s="47"/>
      <c r="CA64" s="46"/>
      <c r="CB64" s="49"/>
      <c r="CC64" s="48"/>
      <c r="CD64" s="47"/>
      <c r="CE64" s="46"/>
      <c r="CF64" s="46">
        <v>65409</v>
      </c>
      <c r="CG64" s="46">
        <v>295409</v>
      </c>
      <c r="CH64" s="47"/>
      <c r="CI64" s="46"/>
      <c r="CJ64" s="49"/>
      <c r="CK64" s="48"/>
      <c r="CL64" s="47"/>
      <c r="CM64" s="46"/>
      <c r="CN64" s="46"/>
      <c r="CO64" s="46"/>
      <c r="CP64" s="45">
        <f>F64+N64+V64+AD64+AL64+AT64+BB64+BJ64+BR64+BZ64+CH64</f>
        <v>3</v>
      </c>
      <c r="CQ64" s="44">
        <f>G64+O64+W64+AE64+AM64+AU64+BC64+BK64+BS64+CA64+CI64</f>
        <v>1244969.42</v>
      </c>
      <c r="CR64" s="45">
        <f>H64+P64+X64+AF64+AN64+AV64+BD64+BL64+BT64+CB64+CJ64</f>
        <v>0</v>
      </c>
      <c r="CS64" s="44">
        <f>I64+Q64+Y64+AG64+AO64+AW64+BE64+BM64+BU64+CC64+CK64</f>
        <v>0</v>
      </c>
      <c r="CT64" s="45">
        <f>J64+R64+Z64+AH64+AP64+AX64+BF64+BN64+BV64+CD64+CL64</f>
        <v>3</v>
      </c>
      <c r="CU64" s="44">
        <f>K64+S64+AA64+AI64+AQ64+AY64+BG64+BO64+BW64+CE64+CM64</f>
        <v>1244969</v>
      </c>
      <c r="CV64" s="44">
        <f>L64+T64+AB64+AJ64+AR64+AZ64+BH64+BP64+BX64+CF64+CN64</f>
        <v>1239173.74</v>
      </c>
      <c r="CW64" s="44">
        <f>M64+U64+AC64+AK64+AS64+BA64+BI64+BQ64+BY64+CG64+CO64</f>
        <v>1239173.74</v>
      </c>
      <c r="CY64" s="43"/>
    </row>
    <row r="65" spans="1:103" s="31" customFormat="1" ht="18" customHeight="1">
      <c r="A65" s="42" t="s">
        <v>3</v>
      </c>
      <c r="B65" s="41"/>
      <c r="C65" s="40">
        <v>4896488</v>
      </c>
      <c r="D65" s="39"/>
      <c r="E65" s="36"/>
      <c r="F65" s="37"/>
      <c r="G65" s="36"/>
      <c r="H65" s="37"/>
      <c r="I65" s="36"/>
      <c r="J65" s="37"/>
      <c r="K65" s="36"/>
      <c r="L65" s="36"/>
      <c r="M65" s="36"/>
      <c r="N65" s="37">
        <v>2</v>
      </c>
      <c r="O65" s="36">
        <v>284557</v>
      </c>
      <c r="P65" s="37"/>
      <c r="Q65" s="36"/>
      <c r="R65" s="37">
        <v>2</v>
      </c>
      <c r="S65" s="36">
        <f>T65</f>
        <v>148003.78</v>
      </c>
      <c r="T65" s="36">
        <f>104669.32+43334.46</f>
        <v>148003.78</v>
      </c>
      <c r="U65" s="36"/>
      <c r="V65" s="37">
        <v>2</v>
      </c>
      <c r="W65" s="36">
        <v>892802</v>
      </c>
      <c r="X65" s="37"/>
      <c r="Y65" s="36"/>
      <c r="Z65" s="37">
        <v>2</v>
      </c>
      <c r="AA65" s="36">
        <f>AB65</f>
        <v>424722.45</v>
      </c>
      <c r="AB65" s="36">
        <f>223716.44+136251.34+56230.75+8523.92</f>
        <v>424722.45</v>
      </c>
      <c r="AC65" s="36"/>
      <c r="AD65" s="38">
        <v>0</v>
      </c>
      <c r="AE65" s="36">
        <v>851400</v>
      </c>
      <c r="AF65" s="38"/>
      <c r="AG65" s="36"/>
      <c r="AH65" s="38">
        <v>0</v>
      </c>
      <c r="AI65" s="36">
        <f>AJ65</f>
        <v>537333.44000000006</v>
      </c>
      <c r="AJ65" s="36">
        <f>285018.33+189244.13+42430.9+20640.08</f>
        <v>537333.44000000006</v>
      </c>
      <c r="AK65" s="36">
        <f>302796.67+96196.5+71023.57+15110.38</f>
        <v>485127.12</v>
      </c>
      <c r="AL65" s="38">
        <v>1</v>
      </c>
      <c r="AM65" s="36">
        <v>709459.9</v>
      </c>
      <c r="AN65" s="38"/>
      <c r="AO65" s="36"/>
      <c r="AP65" s="38">
        <v>1</v>
      </c>
      <c r="AQ65" s="36">
        <f>AR65</f>
        <v>446298.44</v>
      </c>
      <c r="AR65" s="36">
        <f>256563.05+126599.37+40446.72+14309.32+8379.98</f>
        <v>446298.44</v>
      </c>
      <c r="AS65" s="36">
        <f>174070+312413.05+39344.11+23126.04</f>
        <v>548953.20000000007</v>
      </c>
      <c r="AT65" s="37">
        <v>0</v>
      </c>
      <c r="AU65" s="36">
        <f>697718.6+22732.17</f>
        <v>720450.77</v>
      </c>
      <c r="AV65" s="37"/>
      <c r="AW65" s="36"/>
      <c r="AX65" s="37">
        <v>0</v>
      </c>
      <c r="AY65" s="36">
        <f>AZ65</f>
        <v>386217.19</v>
      </c>
      <c r="AZ65" s="36">
        <f>214567.02+119530.1+21078.15+16036.73+15005.19</f>
        <v>386217.19</v>
      </c>
      <c r="BA65" s="36">
        <f>537514.29+131709.66+34675.33+12228.77+8379.98</f>
        <v>724508.03</v>
      </c>
      <c r="BB65" s="37">
        <v>0</v>
      </c>
      <c r="BC65" s="36">
        <f>360740+484258.31</f>
        <v>844998.31</v>
      </c>
      <c r="BD65" s="37"/>
      <c r="BE65" s="36"/>
      <c r="BF65" s="37">
        <v>0</v>
      </c>
      <c r="BG65" s="36">
        <f>BH65</f>
        <v>527621.04</v>
      </c>
      <c r="BH65" s="36">
        <f>218119.1+239743.19+27159.42+15031.42+27567.91</f>
        <v>527621.04</v>
      </c>
      <c r="BI65" s="36">
        <v>106293.56999999999</v>
      </c>
      <c r="BJ65" s="37">
        <v>0</v>
      </c>
      <c r="BK65" s="36">
        <f>504248.92+442731</f>
        <v>946979.91999999993</v>
      </c>
      <c r="BL65" s="37"/>
      <c r="BM65" s="36"/>
      <c r="BN65" s="37"/>
      <c r="BO65" s="36">
        <f>BP65</f>
        <v>657668.45000000007</v>
      </c>
      <c r="BP65" s="36">
        <f>283931.53+314814.09+7426.98+22705.75+28790.1</f>
        <v>657668.45000000007</v>
      </c>
      <c r="BQ65" s="36">
        <v>954318.97999999963</v>
      </c>
      <c r="BR65" s="37">
        <v>1</v>
      </c>
      <c r="BS65" s="36">
        <f>847418+51998.29+36480+79882</f>
        <v>1015778.29</v>
      </c>
      <c r="BT65" s="37"/>
      <c r="BU65" s="36"/>
      <c r="BV65" s="37">
        <v>1</v>
      </c>
      <c r="BW65" s="36">
        <f>BX65</f>
        <v>717817.31</v>
      </c>
      <c r="BX65" s="36">
        <v>717817.31</v>
      </c>
      <c r="BY65" s="36">
        <v>327769.38999999996</v>
      </c>
      <c r="BZ65" s="37">
        <v>0</v>
      </c>
      <c r="CA65" s="36">
        <v>1047627.34</v>
      </c>
      <c r="CB65" s="37"/>
      <c r="CC65" s="36"/>
      <c r="CD65" s="37">
        <v>0</v>
      </c>
      <c r="CE65" s="36">
        <f>CF65+CN65</f>
        <v>824892.5199999999</v>
      </c>
      <c r="CF65" s="36">
        <v>825040.22999999986</v>
      </c>
      <c r="CG65" s="36">
        <v>527696.32999999996</v>
      </c>
      <c r="CH65" s="37">
        <v>0</v>
      </c>
      <c r="CI65" s="36">
        <v>0</v>
      </c>
      <c r="CJ65" s="37"/>
      <c r="CK65" s="36"/>
      <c r="CL65" s="37">
        <v>0</v>
      </c>
      <c r="CM65" s="36">
        <v>0</v>
      </c>
      <c r="CN65" s="36">
        <v>-147.70999999999998</v>
      </c>
      <c r="CO65" s="36">
        <v>995908.01000000013</v>
      </c>
      <c r="CP65" s="35">
        <f>F65+N65+V65+AD65+AL65+AT65+BB65+BJ65+BR65+BZ65+CH65</f>
        <v>6</v>
      </c>
      <c r="CQ65" s="33">
        <f>G65+O65+W65+AE65+AM65+AU65+BC65+BK65+BS65+CA65+CI65</f>
        <v>7314053.5300000003</v>
      </c>
      <c r="CR65" s="34">
        <f>H65+P65+X65+AF65+AN65+AV65+BD65+BL65+BT65+CB65+CJ65</f>
        <v>0</v>
      </c>
      <c r="CS65" s="33">
        <f>I65+Q65+Y65+AG65+AO65+AW65+BE65+BM65+BU65+CC65+CK65</f>
        <v>0</v>
      </c>
      <c r="CT65" s="34">
        <f>J65+R65+Z65+AH65+AP65+AX65+BF65+BN65+BV65+CD65+CL65</f>
        <v>6</v>
      </c>
      <c r="CU65" s="33">
        <f>K65+S65+AA65+AI65+AQ65+AY65+BG65+BO65+BW65+CE65+CM65</f>
        <v>4670574.62</v>
      </c>
      <c r="CV65" s="33">
        <f>L65+T65+AB65+AJ65+AR65+AZ65+BH65+BP65+BX65+CF65+CN65</f>
        <v>4670574.62</v>
      </c>
      <c r="CW65" s="33">
        <f>M65+U65+AC65+AK65+AS65+BA65+BI65+BQ65+BY65+CG65+CO65</f>
        <v>4670574.63</v>
      </c>
      <c r="CY65" s="32"/>
    </row>
    <row r="66" spans="1:103" s="22" customFormat="1" ht="15.6">
      <c r="A66" s="30" t="s">
        <v>2</v>
      </c>
      <c r="B66" s="30"/>
      <c r="C66" s="26">
        <f>+C6+C29+C41+C46+C52+C62+C65</f>
        <v>83075856</v>
      </c>
      <c r="D66" s="29"/>
      <c r="E66" s="26"/>
      <c r="F66" s="27">
        <f>+F6+F29+F41+F46+F52+F62+F65</f>
        <v>4</v>
      </c>
      <c r="G66" s="26">
        <f>+G6+G29+G41+G46+G52+G62+G65</f>
        <v>655008.73</v>
      </c>
      <c r="H66" s="27">
        <f>+H6+H29+H41+H46+H52+H62+H65</f>
        <v>0</v>
      </c>
      <c r="I66" s="26">
        <f>+I6+I29+I41+I46+I52+I62+I65</f>
        <v>0</v>
      </c>
      <c r="J66" s="27">
        <f>+J6+J29+J41+J46+J52+J62+J65</f>
        <v>4</v>
      </c>
      <c r="K66" s="26">
        <f>+K6+K29+K41+K46+K52+K62+K65</f>
        <v>598397.12</v>
      </c>
      <c r="L66" s="26">
        <f>+L6+L29+L41+L46+L52+L62+L65</f>
        <v>598397.12</v>
      </c>
      <c r="M66" s="26">
        <f>M62+M52+M46+M29+M6+M41+M65</f>
        <v>0</v>
      </c>
      <c r="N66" s="27">
        <f>+N6+N29+N41+N46+N52+N62+N65</f>
        <v>37</v>
      </c>
      <c r="O66" s="26">
        <f>+O6+O29+O41+O46+O52+O62+O65</f>
        <v>9817873.620000001</v>
      </c>
      <c r="P66" s="27">
        <f>+P6+P29+P41+P46+P52+P62+P65</f>
        <v>1</v>
      </c>
      <c r="Q66" s="26">
        <f>+Q6+Q29+Q41+Q46+Q52+Q62+Q65</f>
        <v>473616</v>
      </c>
      <c r="R66" s="27">
        <f>+R6+R29+R41+R46+R52+R62+R65</f>
        <v>2</v>
      </c>
      <c r="S66" s="26">
        <f>+S6+S29+S41+S46+S52+S62+S65</f>
        <v>803496.40999999992</v>
      </c>
      <c r="T66" s="26">
        <f>+T6+T29+T41+T46+T52+T62+T65</f>
        <v>803496.40999999992</v>
      </c>
      <c r="U66" s="26">
        <f>U62+U52+U46+U29+U6+U41+U65</f>
        <v>0</v>
      </c>
      <c r="V66" s="27">
        <f>+V6+V29+V41+V46+V52+V62+V65</f>
        <v>102</v>
      </c>
      <c r="W66" s="26">
        <f>+W6+W29+W41+W46+W52+W62+W65</f>
        <v>27606838.119999997</v>
      </c>
      <c r="X66" s="27">
        <f>+X6+X29+X41+X46+X52+X62+X65</f>
        <v>19</v>
      </c>
      <c r="Y66" s="26">
        <f>+Y6+Y29+Y41+Y46+Y52+Y62+Y65</f>
        <v>3846990.9299999997</v>
      </c>
      <c r="Z66" s="27">
        <f>+Z6+Z29+Z41+Z46+Z52+Z62+Z65</f>
        <v>66</v>
      </c>
      <c r="AA66" s="26">
        <f>+AA6+AA29+AA41+AA46+AA52+AA62+AA65</f>
        <v>14644251.879999999</v>
      </c>
      <c r="AB66" s="26">
        <f>+AB6+AB29+AB41+AB46+AB52+AB62+AB65</f>
        <v>3741866.8500000006</v>
      </c>
      <c r="AC66" s="26">
        <f>AC62+AC52+AC46+AC29+AC6+AC41+AC65</f>
        <v>0</v>
      </c>
      <c r="AD66" s="28">
        <f>+AD6+AD29+AD41+AD46+AD52+AD62+AD65</f>
        <v>98</v>
      </c>
      <c r="AE66" s="26">
        <f>+AE6+AE29+AE41+AE46+AE52+AE62+AE65</f>
        <v>12092122.210000001</v>
      </c>
      <c r="AF66" s="28">
        <f>+AF6+AF29+AF41+AF46+AF52+AF62+AF65</f>
        <v>18</v>
      </c>
      <c r="AG66" s="26">
        <f>+AG6+AG29+AG41+AG46+AG52+AG62+AG65</f>
        <v>2640358.29</v>
      </c>
      <c r="AH66" s="28">
        <f>+AH6+AH29+AH41+AH46+AH52+AH62+AH65</f>
        <v>66</v>
      </c>
      <c r="AI66" s="26">
        <f>+AI6+AI29+AI41+AI46+AI52+AI62+AI65</f>
        <v>12980786.51</v>
      </c>
      <c r="AJ66" s="26">
        <f>+AJ6+AJ29+AJ41+AJ46+AJ52+AJ62+AJ65</f>
        <v>5659110.29</v>
      </c>
      <c r="AK66" s="26">
        <f>AK62+AK52+AK46+AK29+AK6+AK41+AK65</f>
        <v>6248149.8200000012</v>
      </c>
      <c r="AL66" s="28">
        <f>+AL6+AL29+AL41+AL46+AL52+AL62+AL65</f>
        <v>80</v>
      </c>
      <c r="AM66" s="26">
        <f>+AM6+AM29+AM41+AM46+AM52+AM62+AM65</f>
        <v>10699227.73</v>
      </c>
      <c r="AN66" s="28">
        <f>+AN6+AN29+AN41+AN46+AN52+AN62+AN65</f>
        <v>30</v>
      </c>
      <c r="AO66" s="26">
        <f>+AO6+AO29+AO41+AO46+AO52+AO62+AO65</f>
        <v>5237161.18</v>
      </c>
      <c r="AP66" s="28">
        <f>+AP6+AP29+AP41+AP46+AP52+AP62+AP65</f>
        <v>84</v>
      </c>
      <c r="AQ66" s="26">
        <f>+AQ6+AQ29+AQ41+AQ46+AQ52+AQ62+AQ65</f>
        <v>8209867.6500000004</v>
      </c>
      <c r="AR66" s="26">
        <f>+AR6+AR29+AR41+AR46+AR52+AR62+AR65</f>
        <v>7063351.830000001</v>
      </c>
      <c r="AS66" s="26">
        <f>AS62+AS52+AS46+AS29+AS6+AS41+AS65</f>
        <v>7753410.1000000006</v>
      </c>
      <c r="AT66" s="27">
        <f>+AT6+AT29+AT41+AT46+AT52+AT62+AT65</f>
        <v>179</v>
      </c>
      <c r="AU66" s="26">
        <f>+AU6+AU29+AU41+AU46+AU52+AU62+AU65</f>
        <v>14349211.069999998</v>
      </c>
      <c r="AV66" s="27">
        <f>+AV6+AV29+AV41+AV46+AV52+AV62+AV65</f>
        <v>20</v>
      </c>
      <c r="AW66" s="26">
        <f>+AW6+AW29+AW41+AW46+AW52+AW62+AW65</f>
        <v>2702378.02</v>
      </c>
      <c r="AX66" s="27">
        <f>+AX6+AX29+AX41+AX46+AX52+AX62+AX65</f>
        <v>94</v>
      </c>
      <c r="AY66" s="26">
        <f>+AY6+AY29+AY41+AY46+AY52+AY62+AY65</f>
        <v>6822391.8600000003</v>
      </c>
      <c r="AZ66" s="26">
        <f>+AZ6+AZ29+AZ41+AZ46+AZ52+AZ62+AZ65</f>
        <v>8065883.1699999999</v>
      </c>
      <c r="BA66" s="26">
        <f>+BA6+BA29+BA41+BA46+BA52+BA62+BA65</f>
        <v>8276752.040000001</v>
      </c>
      <c r="BB66" s="27">
        <f>+BB6+BB29+BB41+BB46+BB52+BB62+BB65</f>
        <v>228</v>
      </c>
      <c r="BC66" s="26">
        <f>+BC6+BC29+BC41+BC46+BC52+BC62+BC65</f>
        <v>11848610.110000001</v>
      </c>
      <c r="BD66" s="27">
        <f>+BD6+BD29+BD41+BD46+BD52+BD62+BD65</f>
        <v>35</v>
      </c>
      <c r="BE66" s="26">
        <f>+BE6+BE29+BE41+BE46+BE52+BE62+BE65</f>
        <v>3694553.7399999998</v>
      </c>
      <c r="BF66" s="27">
        <f>+BF6+BF29+BF41+BF46+BF52+BF62+BF65</f>
        <v>196</v>
      </c>
      <c r="BG66" s="26">
        <f>+BG6+BG29+BG41+BG46+BG52+BG62+BG65</f>
        <v>8046848.4500000002</v>
      </c>
      <c r="BH66" s="26">
        <f>+BH6+BH29+BH41+BH46+BH52+BH62+BH65</f>
        <v>12098413.310000002</v>
      </c>
      <c r="BI66" s="26">
        <f>+BI6+BI29+BI41+BI46+BI52+BI62+BI65</f>
        <v>9337951.3300000019</v>
      </c>
      <c r="BJ66" s="27">
        <f>+BJ6+BJ29+BJ41+BJ46+BJ52+BJ62+BJ65</f>
        <v>124</v>
      </c>
      <c r="BK66" s="26">
        <f>+BK6+BK29+BK41+BK46+BK52+BK62+BK65</f>
        <v>13173407.059999999</v>
      </c>
      <c r="BL66" s="27">
        <f>+BL6+BL29+BL41+BL46+BL52+BL62+BL65</f>
        <v>43</v>
      </c>
      <c r="BM66" s="26">
        <f>+BM6+BM29+BM41+BM46+BM52+BM62+BM65</f>
        <v>9860709.4500000011</v>
      </c>
      <c r="BN66" s="27">
        <f>+BN6+BN29+BN41+BN46+BN52+BN62+BN65</f>
        <v>112</v>
      </c>
      <c r="BO66" s="26">
        <f>+BO6+BO29+BO41+BO46+BO52+BO62+BO65</f>
        <v>6840313.8400000008</v>
      </c>
      <c r="BP66" s="26">
        <f>+BP6+BP29+BP41+BP46+BP52+BP62+BP65</f>
        <v>7507301.9100000011</v>
      </c>
      <c r="BQ66" s="26">
        <f>+BQ6+BQ29+BQ41+BQ46+BQ52+BQ62+BQ65</f>
        <v>9203838.8200000003</v>
      </c>
      <c r="BR66" s="27">
        <f>+BR6+BR29+BR41+BR46+BR52+BR62+BR65</f>
        <v>117</v>
      </c>
      <c r="BS66" s="26">
        <f>+BS6+BS29+BS41+BS46+BS52+BS62+BS65</f>
        <v>7231606.0800000001</v>
      </c>
      <c r="BT66" s="27">
        <f>+BT6+BT29+BT41+BT46+BT52+BT62+BT65</f>
        <v>16</v>
      </c>
      <c r="BU66" s="26">
        <f>+BU6+BU29+BU41+BU46+BU52+BU62+BU65</f>
        <v>3497279.5</v>
      </c>
      <c r="BV66" s="27">
        <f>+BV6+BV29+BV41+BV46+BV52+BV62+BV65</f>
        <v>85</v>
      </c>
      <c r="BW66" s="26">
        <f>+BW6+BW29+BW41+BW46+BW52+BW62+BW65</f>
        <v>8995483.7100000009</v>
      </c>
      <c r="BX66" s="26">
        <f>+BX6+BX29+BX41+BX46+BX52+BX62+BX65</f>
        <v>10229035.74</v>
      </c>
      <c r="BY66" s="26">
        <f>+BY6+BY29+BY41+BY46+BY52+BY62+BY65</f>
        <v>10562496.970000001</v>
      </c>
      <c r="BZ66" s="27">
        <f>+BZ6+BZ29+BZ41+BZ46+BZ52+BZ62+BZ65</f>
        <v>160</v>
      </c>
      <c r="CA66" s="26">
        <f>+CA6+CA29+CA41+CA46+CA52+CA62+CA65</f>
        <v>9772739.8599999994</v>
      </c>
      <c r="CB66" s="27">
        <f>+CB6+CB29+CB41+CB46+CB52+CB62+CB65</f>
        <v>22</v>
      </c>
      <c r="CC66" s="26">
        <f>+CC6+CC29+CC41+CC46+CC52+CC62+CC65</f>
        <v>7832161.3499999996</v>
      </c>
      <c r="CD66" s="27">
        <f>+CD6+CD29+CD41+CD46+CD52+CD62+CD65</f>
        <v>213</v>
      </c>
      <c r="CE66" s="26">
        <f>+CE6+CE29+CE41+CE46+CE52+CE62+CE65</f>
        <v>14328633.52</v>
      </c>
      <c r="CF66" s="26">
        <f>+CF6+CF29+CF41+CF46+CF52+CF62+CF65</f>
        <v>21733912.360000003</v>
      </c>
      <c r="CG66" s="26">
        <f>+CG6+CG29+CG41+CG46+CG52+CG62+CG65</f>
        <v>15040240.42</v>
      </c>
      <c r="CH66" s="27">
        <f>+CH6+CH29+CH41+CH46+CH52+CH62+CH65</f>
        <v>31</v>
      </c>
      <c r="CI66" s="26">
        <f>+CI6+CI29+CI41+CI46+CI52+CI62+CI65</f>
        <v>0</v>
      </c>
      <c r="CJ66" s="27">
        <f>+CJ6+CJ29+CJ41+CJ46+CJ52+CJ62+CJ65</f>
        <v>12</v>
      </c>
      <c r="CK66" s="26">
        <f>+CK6+CK29+CK41+CK46+CK52+CK62+CK65</f>
        <v>315001.48</v>
      </c>
      <c r="CL66" s="27">
        <f>+CL6+CL29+CL41+CL46+CL52+CL62+CL65</f>
        <v>29</v>
      </c>
      <c r="CM66" s="26">
        <f>+CM6+CM29+CM41+CM46+CM52+CM62+CM65</f>
        <v>149646</v>
      </c>
      <c r="CN66" s="26">
        <f>+CN6+CN29+CN41+CN46+CN52+CN62+CN65</f>
        <v>1774289.2200000002</v>
      </c>
      <c r="CO66" s="26">
        <f>+CO6+CO29+CO41+CO46+CO52+CO62+CO65</f>
        <v>12473305.709999999</v>
      </c>
      <c r="CP66" s="25">
        <f>+CP6+CP29+CP41+CP46+CP52+CP62+CP65</f>
        <v>1160</v>
      </c>
      <c r="CQ66" s="23">
        <f>+CQ6+CQ29+CQ41+CQ46+CQ52+CQ62+CQ65</f>
        <v>117246644.59</v>
      </c>
      <c r="CR66" s="24">
        <f>+CR6+CR29+CR41+CR46+CR52+CR62+CR65</f>
        <v>216</v>
      </c>
      <c r="CS66" s="23">
        <f>+CS6+CS29+CS41+CS46+CS52+CS62+CS65</f>
        <v>40100209.939999998</v>
      </c>
      <c r="CT66" s="24">
        <f>+CT6+CT29+CT41+CT46+CT52+CT62+CT65</f>
        <v>951</v>
      </c>
      <c r="CU66" s="23">
        <f>+CU6+CU29+CU41+CU46+CU52+CU62+CU65</f>
        <v>82420116.950000003</v>
      </c>
      <c r="CV66" s="23">
        <f>+CV6+CV29+CV41+CV46+CV52+CV62+CV65</f>
        <v>79275058.209999993</v>
      </c>
      <c r="CW66" s="23">
        <f>CW62+CW52+CW46+CW29+CW6+CW41+CW65</f>
        <v>78896145.209999993</v>
      </c>
    </row>
    <row r="67" spans="1:103" ht="15.6">
      <c r="A67" s="20" t="s">
        <v>1</v>
      </c>
      <c r="B67" s="20" t="s">
        <v>0</v>
      </c>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19"/>
      <c r="AE67" s="20"/>
      <c r="AF67" s="19"/>
      <c r="AG67" s="20"/>
      <c r="AH67" s="19"/>
      <c r="AI67" s="20"/>
      <c r="AJ67" s="20"/>
      <c r="AK67" s="20"/>
      <c r="AL67" s="20"/>
      <c r="AM67" s="20"/>
      <c r="AN67" s="20"/>
      <c r="AO67" s="20"/>
      <c r="AP67" s="20"/>
      <c r="AQ67" s="20"/>
      <c r="AR67" s="7"/>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19"/>
      <c r="CQ67" s="18"/>
      <c r="CR67" s="18"/>
      <c r="CS67" s="18"/>
      <c r="CT67" s="18"/>
      <c r="CU67" s="18"/>
      <c r="CV67" s="18"/>
      <c r="CW67" s="18"/>
    </row>
    <row r="68" spans="1:103" ht="15.6">
      <c r="A68" s="20"/>
      <c r="B68" s="20"/>
      <c r="C68" s="20"/>
      <c r="D68" s="20"/>
      <c r="E68" s="20"/>
      <c r="F68" s="20"/>
      <c r="G68" s="20"/>
      <c r="H68" s="20"/>
      <c r="I68" s="20"/>
      <c r="J68" s="20"/>
      <c r="K68" s="20"/>
      <c r="L68" s="20"/>
      <c r="M68" s="20"/>
      <c r="N68" s="20"/>
      <c r="O68" s="20"/>
      <c r="P68" s="20"/>
      <c r="Q68" s="20"/>
      <c r="R68" s="20"/>
      <c r="S68" s="20"/>
      <c r="T68" s="20"/>
      <c r="U68" s="20"/>
      <c r="V68" s="20"/>
      <c r="W68" s="18"/>
      <c r="X68" s="20"/>
      <c r="Y68" s="20"/>
      <c r="Z68" s="20"/>
      <c r="AA68" s="20"/>
      <c r="AB68" s="20"/>
      <c r="AC68" s="20"/>
      <c r="AD68" s="19"/>
      <c r="AE68" s="20"/>
      <c r="AF68" s="19"/>
      <c r="AG68" s="20"/>
      <c r="AH68" s="19"/>
      <c r="AI68" s="20"/>
      <c r="AJ68" s="21"/>
      <c r="AK68" s="20"/>
      <c r="AL68" s="20"/>
      <c r="AM68" s="20"/>
      <c r="AN68" s="20"/>
      <c r="AO68" s="20"/>
      <c r="AP68" s="20"/>
      <c r="AQ68" s="20"/>
      <c r="AR68" s="7"/>
      <c r="AS68" s="20"/>
      <c r="AT68" s="20"/>
      <c r="AU68" s="20"/>
      <c r="AV68" s="20"/>
      <c r="AW68" s="20"/>
      <c r="AX68" s="20"/>
      <c r="AY68" s="20"/>
      <c r="AZ68" s="18"/>
      <c r="BA68" s="18"/>
      <c r="BB68" s="20"/>
      <c r="BC68" s="20"/>
      <c r="BD68" s="20"/>
      <c r="BE68" s="20"/>
      <c r="BF68" s="20"/>
      <c r="BG68" s="20"/>
      <c r="BH68" s="18"/>
      <c r="BI68" s="20"/>
      <c r="BJ68" s="20"/>
      <c r="BK68" s="20"/>
      <c r="BL68" s="20"/>
      <c r="BM68" s="20"/>
      <c r="BN68" s="20"/>
      <c r="BO68" s="20"/>
      <c r="BP68" s="18"/>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19"/>
      <c r="CQ68" s="18"/>
      <c r="CR68" s="18"/>
      <c r="CS68" s="18"/>
      <c r="CT68" s="18"/>
      <c r="CU68" s="18"/>
      <c r="CV68" s="18"/>
      <c r="CW68" s="18"/>
    </row>
    <row r="69" spans="1:103" ht="15">
      <c r="B69" s="6"/>
      <c r="C69" s="17"/>
      <c r="D69" s="6"/>
      <c r="E69" s="6"/>
      <c r="F69" s="6"/>
      <c r="G69" s="6"/>
      <c r="H69" s="6"/>
      <c r="I69" s="6"/>
      <c r="J69" s="6"/>
      <c r="K69" s="6"/>
      <c r="L69" s="6"/>
      <c r="M69" s="6"/>
      <c r="N69" s="15"/>
      <c r="O69" s="15"/>
      <c r="P69" s="15"/>
      <c r="Q69" s="15"/>
      <c r="R69" s="15"/>
      <c r="S69" s="15"/>
      <c r="T69" s="15"/>
      <c r="U69" s="15"/>
      <c r="V69" s="15"/>
      <c r="W69" s="9"/>
      <c r="X69" s="15"/>
      <c r="Y69" s="15"/>
      <c r="Z69" s="15"/>
      <c r="AA69" s="15"/>
      <c r="AB69" s="15"/>
      <c r="AC69" s="15"/>
      <c r="AD69" s="14"/>
      <c r="AE69" s="15"/>
      <c r="AF69" s="14"/>
      <c r="AG69" s="15"/>
      <c r="AH69" s="14"/>
      <c r="AI69" s="15"/>
      <c r="AJ69" s="16"/>
      <c r="AK69" s="15"/>
      <c r="AL69" s="15"/>
      <c r="AM69" s="15"/>
      <c r="AN69" s="15"/>
      <c r="AO69" s="15"/>
      <c r="AP69" s="15"/>
      <c r="AQ69" s="15"/>
      <c r="AR69" s="7"/>
      <c r="AS69" s="15"/>
      <c r="AT69" s="16"/>
      <c r="AU69" s="15"/>
      <c r="AV69" s="15"/>
      <c r="AW69" s="15"/>
      <c r="AX69" s="15"/>
      <c r="AY69" s="15"/>
      <c r="AZ69" s="13"/>
      <c r="BA69" s="13"/>
      <c r="BB69" s="15"/>
      <c r="BC69" s="15"/>
      <c r="BD69" s="15"/>
      <c r="BE69" s="15"/>
      <c r="BF69" s="15"/>
      <c r="BG69" s="15"/>
      <c r="BH69" s="8"/>
      <c r="BI69" s="15"/>
      <c r="BJ69" s="15"/>
      <c r="BK69" s="15"/>
      <c r="BL69" s="15"/>
      <c r="BM69" s="15"/>
      <c r="BN69" s="15"/>
      <c r="BO69" s="15"/>
      <c r="BP69" s="13"/>
      <c r="BQ69" s="15"/>
      <c r="BR69" s="15"/>
      <c r="BS69" s="15"/>
      <c r="BT69" s="15"/>
      <c r="BU69" s="15"/>
      <c r="BV69" s="15"/>
      <c r="BW69" s="15"/>
      <c r="BX69" s="15"/>
      <c r="BY69" s="15"/>
      <c r="BZ69" s="15"/>
      <c r="CA69" s="13"/>
      <c r="CB69" s="15"/>
      <c r="CC69" s="15"/>
      <c r="CD69" s="15"/>
      <c r="CE69" s="13"/>
      <c r="CF69" s="15"/>
      <c r="CG69" s="15"/>
      <c r="CH69" s="15"/>
      <c r="CI69" s="15"/>
      <c r="CJ69" s="15"/>
      <c r="CK69" s="15"/>
      <c r="CL69" s="15"/>
      <c r="CM69" s="15"/>
      <c r="CN69" s="15"/>
      <c r="CO69" s="15"/>
      <c r="CP69" s="14"/>
      <c r="CQ69" s="13"/>
      <c r="CR69" s="13"/>
      <c r="CS69" s="13"/>
      <c r="CT69" s="13"/>
      <c r="CU69" s="13"/>
      <c r="CV69" s="13"/>
      <c r="CW69" s="13"/>
      <c r="CY69" s="12"/>
    </row>
    <row r="70" spans="1:103">
      <c r="W70" s="9"/>
      <c r="AR70" s="7"/>
      <c r="AZ70" s="2"/>
      <c r="BA70" s="2"/>
      <c r="BH70" s="2"/>
      <c r="BP70" s="2"/>
      <c r="CA70" s="2"/>
      <c r="CE70" s="2"/>
    </row>
    <row r="71" spans="1:103">
      <c r="W71" s="9"/>
      <c r="AR71" s="7"/>
      <c r="AT71" s="11"/>
      <c r="AZ71" s="2"/>
      <c r="BA71" s="2"/>
      <c r="BG71" s="2"/>
      <c r="BP71" s="2"/>
      <c r="CA71" s="2"/>
      <c r="CE71" s="2"/>
    </row>
    <row r="72" spans="1:103">
      <c r="W72" s="9"/>
      <c r="AR72" s="7"/>
      <c r="AZ72" s="2"/>
      <c r="BA72" s="2"/>
      <c r="BP72" s="2"/>
      <c r="CA72" s="2"/>
      <c r="CG72" s="2"/>
      <c r="CH72" s="2"/>
      <c r="CI72" s="2"/>
      <c r="CJ72" s="2"/>
      <c r="CK72" s="2"/>
      <c r="CL72" s="2"/>
      <c r="CM72" s="2"/>
      <c r="CN72" s="2"/>
      <c r="CO72" s="2"/>
    </row>
    <row r="73" spans="1:103">
      <c r="W73" s="9"/>
      <c r="BP73" s="2"/>
      <c r="CA73" s="2"/>
    </row>
    <row r="74" spans="1:103">
      <c r="D74" s="10"/>
      <c r="W74" s="9"/>
      <c r="AR74" s="7"/>
      <c r="BP74" s="2"/>
      <c r="CA74" s="2"/>
    </row>
    <row r="75" spans="1:103">
      <c r="D75" s="10"/>
      <c r="W75" s="9"/>
      <c r="AR75" s="7"/>
      <c r="BP75" s="2"/>
      <c r="CA75" s="2"/>
    </row>
    <row r="76" spans="1:103">
      <c r="AR76" s="7"/>
      <c r="BP76" s="2"/>
      <c r="CA76" s="2"/>
    </row>
    <row r="77" spans="1:103">
      <c r="BP77" s="2"/>
    </row>
    <row r="78" spans="1:103">
      <c r="BP78" s="2"/>
    </row>
    <row r="79" spans="1:103">
      <c r="AR79" s="7"/>
    </row>
    <row r="80" spans="1:103">
      <c r="AR80" s="7"/>
    </row>
    <row r="81" spans="43:99">
      <c r="AQ81" s="7"/>
      <c r="AR81" s="7"/>
      <c r="AS81" s="7"/>
    </row>
    <row r="82" spans="43:99">
      <c r="AQ82" s="7"/>
      <c r="AR82" s="7"/>
      <c r="AS82" s="7"/>
    </row>
    <row r="83" spans="43:99" s="7" customFormat="1" ht="13.2">
      <c r="CU83" s="8"/>
    </row>
    <row r="84" spans="43:99" s="7" customFormat="1" ht="13.2"/>
  </sheetData>
  <mergeCells count="25">
    <mergeCell ref="A2:A3"/>
    <mergeCell ref="B2:B3"/>
    <mergeCell ref="C2:C3"/>
    <mergeCell ref="D2:E2"/>
    <mergeCell ref="F2:M2"/>
    <mergeCell ref="CH2:CO2"/>
    <mergeCell ref="B1:CU1"/>
    <mergeCell ref="V2:AC2"/>
    <mergeCell ref="AD2:AK2"/>
    <mergeCell ref="AL2:AS2"/>
    <mergeCell ref="N2:U2"/>
    <mergeCell ref="BB2:BI2"/>
    <mergeCell ref="BJ2:BQ2"/>
    <mergeCell ref="BR2:BY2"/>
    <mergeCell ref="BZ2:CG2"/>
    <mergeCell ref="A62:B62"/>
    <mergeCell ref="A65:B65"/>
    <mergeCell ref="A66:B66"/>
    <mergeCell ref="CP2:CW2"/>
    <mergeCell ref="A6:B6"/>
    <mergeCell ref="A29:B29"/>
    <mergeCell ref="A41:B41"/>
    <mergeCell ref="A46:B46"/>
    <mergeCell ref="A52:B52"/>
    <mergeCell ref="AT2:BA2"/>
  </mergeCells>
  <pageMargins left="0.70866141732283472" right="0.70866141732283472" top="0.74803149606299213" bottom="0.74803149606299213" header="0.31496062992125984" footer="0.31496062992125984"/>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EJRŽF 2014-2020</vt:lpstr>
    </vt:vector>
  </TitlesOfParts>
  <Company>NMA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Simona Paspiešinskaitė</dc:creator>
  <cp:lastModifiedBy>Simona Paspiešinskaitė</cp:lastModifiedBy>
  <dcterms:created xsi:type="dcterms:W3CDTF">2026-06-29T10:21:59Z</dcterms:created>
  <dcterms:modified xsi:type="dcterms:W3CDTF">2026-06-29T10:22:15Z</dcterms:modified>
</cp:coreProperties>
</file>