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showInkAnnotation="0" defaultThemeVersion="166925"/>
  <mc:AlternateContent xmlns:mc="http://schemas.openxmlformats.org/markup-compatibility/2006">
    <mc:Choice Requires="x15">
      <x15ac:absPath xmlns:x15ac="http://schemas.microsoft.com/office/spreadsheetml/2010/11/ac" url="https://nmalt-my.sharepoint.com/personal/daiva_salkauske_nma_lt/Documents/Documents/Uzduotys_/4 Grafikai_Kuravimas_Priemones/3. ZUVYS/4. Susirasinejimas su ZUM/21IA 4 priedas/"/>
    </mc:Choice>
  </mc:AlternateContent>
  <xr:revisionPtr revIDLastSave="3" documentId="14_{CC7F9C40-07B3-49F1-BA93-24B2776F89AD}" xr6:coauthVersionLast="45" xr6:coauthVersionMax="47" xr10:uidLastSave="{B6F1E733-FCF9-4C5F-BD4A-2C1ADE12DA28}"/>
  <bookViews>
    <workbookView xWindow="30690" yWindow="1725" windowWidth="21420" windowHeight="9735" xr2:uid="{631B59AC-BF51-448D-855E-4938FA976A93}"/>
  </bookViews>
  <sheets>
    <sheet name="(Pildyti) Tvarumo indekso sk. " sheetId="3" r:id="rId1"/>
    <sheet name="Vertinimo elementai (nepildyti)" sheetId="5" r:id="rId2"/>
    <sheet name="Rodiklių apibrėžtys (nepildyti)" sheetId="6" r:id="rId3"/>
    <sheet name="Lapas2" sheetId="4" state="hidden" r:id="rId4"/>
  </sheets>
  <definedNames>
    <definedName name="part_00a1681dd10949b0bc81c24157e9f26d" localSheetId="0">'(Pildyti) Tvarumo indekso sk. '!$C$61</definedName>
    <definedName name="part_0427abe9507840dcb75b9f5800aec113" localSheetId="0">'(Pildyti) Tvarumo indekso sk. '!$D$45</definedName>
    <definedName name="part_10cf8aa5ecb345389eddb2c25d4753dc" localSheetId="0">'(Pildyti) Tvarumo indekso sk. '!$C$66</definedName>
    <definedName name="part_13a4b73c80674e69b01c5a224f5518ea" localSheetId="0">'(Pildyti) Tvarumo indekso sk. '!$C$109</definedName>
    <definedName name="part_29a848e1e55940638ccd7936d3222ff2" localSheetId="0">'(Pildyti) Tvarumo indekso sk. '!$C$57</definedName>
    <definedName name="part_32c6b595c90d43a1a7e8a7bc8d0ff17d" localSheetId="0">'(Pildyti) Tvarumo indekso sk. '!$C$65</definedName>
    <definedName name="part_4477b9c512d8485f8548f57c4f071f64" localSheetId="0">'(Pildyti) Tvarumo indekso sk. '!$C$81</definedName>
    <definedName name="part_4c731a37814a4e598b62735243588989" localSheetId="0">'(Pildyti) Tvarumo indekso sk. '!$C$111</definedName>
    <definedName name="part_59c638d8a8c6498aacaf866fe1cd3c58" localSheetId="0">'(Pildyti) Tvarumo indekso sk. '!$C$68</definedName>
    <definedName name="part_5b015de4202b4ff8bce0b16e9d4ba933" localSheetId="0">'(Pildyti) Tvarumo indekso sk. '!$C$91</definedName>
    <definedName name="part_64834fdcf7be495c95958652a9fedaae" localSheetId="0">'(Pildyti) Tvarumo indekso sk. '!$C$113</definedName>
    <definedName name="part_765b437ce8a14334a93080a40c9a1ee5" localSheetId="0">'(Pildyti) Tvarumo indekso sk. '!$C$88</definedName>
    <definedName name="part_836e9f6a993149b8a7b207a75c0fd180" localSheetId="0">'(Pildyti) Tvarumo indekso sk. '!$C$94</definedName>
    <definedName name="part_8b99cf5374ea4d03800bc35ac721dc54" localSheetId="0">'(Pildyti) Tvarumo indekso sk. '!$C$64</definedName>
    <definedName name="part_8f5a7f5237ae40b9917b8022663f3b56" localSheetId="0">'(Pildyti) Tvarumo indekso sk. '!$C$80</definedName>
    <definedName name="part_9a35f4a20e1b4f6d9e9c276e1e79055a" localSheetId="0">'(Pildyti) Tvarumo indekso sk. '!$C$75</definedName>
    <definedName name="part_9ac8494e85b9476ab04f8765728ea0c3" localSheetId="0">'(Pildyti) Tvarumo indekso sk. '!$C$104</definedName>
    <definedName name="part_9e9441e0fc0f4e5ba2d9576181692e75" localSheetId="0">'(Pildyti) Tvarumo indekso sk. '!$C$76</definedName>
    <definedName name="part_a3f81f9aca914049bf0d9d519b113b4e" localSheetId="0">'(Pildyti) Tvarumo indekso sk. '!$C$60</definedName>
    <definedName name="part_a93fc7a60e8141c68f5df6af69350c42" localSheetId="0">'(Pildyti) Tvarumo indekso sk. '!$D$47</definedName>
    <definedName name="part_b0dbf4cea1e14c279cf95c42f4dd3fb4" localSheetId="0">'(Pildyti) Tvarumo indekso sk. '!$C$56</definedName>
    <definedName name="part_b32a63f7b397485cadbb46ead54f03c6" localSheetId="0">'(Pildyti) Tvarumo indekso sk. '!$C$69</definedName>
    <definedName name="part_b3988251f213411190498bfb026ea67c" localSheetId="0">'(Pildyti) Tvarumo indekso sk. '!$C$58</definedName>
    <definedName name="part_b45b2079dfc24aeba23d5787f43040bc" localSheetId="0">'(Pildyti) Tvarumo indekso sk. '!$C$77</definedName>
    <definedName name="part_b90a3ba691a241b18509c5ecf75d7fd8" localSheetId="0">'(Pildyti) Tvarumo indekso sk. '!$C$103</definedName>
    <definedName name="part_bfc90c3405984f9586ecceff62390128" localSheetId="0">'(Pildyti) Tvarumo indekso sk. '!$C$102</definedName>
    <definedName name="part_c114748f125f4ff39c60fae81f699558" localSheetId="0">'(Pildyti) Tvarumo indekso sk. '!$C$84</definedName>
    <definedName name="part_e5234e0add0b42e78c010948be56749d" localSheetId="0">'(Pildyti) Tvarumo indekso sk. '!$C$67</definedName>
    <definedName name="part_fe128d64e9784d44bf323576eb46e942" localSheetId="0">'(Pildyti) Tvarumo indekso sk. '!$C$59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9" i="3" l="1"/>
  <c r="G120" i="3" l="1"/>
  <c r="G79" i="3"/>
  <c r="E31" i="3"/>
  <c r="F86" i="3"/>
  <c r="F98" i="3" l="1"/>
  <c r="E98" i="3"/>
  <c r="F110" i="3" l="1"/>
  <c r="F111" i="3"/>
  <c r="F112" i="3"/>
  <c r="F113" i="3"/>
  <c r="F114" i="3"/>
  <c r="F115" i="3"/>
  <c r="F116" i="3"/>
  <c r="F117" i="3"/>
  <c r="F118" i="3"/>
  <c r="F119" i="3"/>
  <c r="F120" i="3"/>
  <c r="F121" i="3"/>
  <c r="F122" i="3"/>
  <c r="F123" i="3"/>
  <c r="F124" i="3"/>
  <c r="F125" i="3"/>
  <c r="F126" i="3"/>
  <c r="E110" i="3"/>
  <c r="E111" i="3"/>
  <c r="E112" i="3"/>
  <c r="E113" i="3"/>
  <c r="E114" i="3"/>
  <c r="E115" i="3"/>
  <c r="E116" i="3"/>
  <c r="E117" i="3"/>
  <c r="E118" i="3"/>
  <c r="E119" i="3"/>
  <c r="E120" i="3"/>
  <c r="E121" i="3"/>
  <c r="E122" i="3"/>
  <c r="E123" i="3"/>
  <c r="E124" i="3"/>
  <c r="E125" i="3"/>
  <c r="E126" i="3"/>
  <c r="F109" i="3"/>
  <c r="E109" i="3"/>
  <c r="F97" i="3"/>
  <c r="F99" i="3"/>
  <c r="F100" i="3"/>
  <c r="F101" i="3"/>
  <c r="F102" i="3"/>
  <c r="F103" i="3"/>
  <c r="F104" i="3"/>
  <c r="F105" i="3"/>
  <c r="F106" i="3"/>
  <c r="F107" i="3"/>
  <c r="F96" i="3"/>
  <c r="E97" i="3"/>
  <c r="G97" i="3" s="1"/>
  <c r="E99" i="3"/>
  <c r="E100" i="3"/>
  <c r="E101" i="3"/>
  <c r="G101" i="3" s="1"/>
  <c r="E102" i="3"/>
  <c r="E103" i="3"/>
  <c r="E104" i="3"/>
  <c r="E105" i="3"/>
  <c r="E106" i="3"/>
  <c r="E107" i="3"/>
  <c r="E96" i="3"/>
  <c r="G96" i="3" s="1"/>
  <c r="R54" i="5"/>
  <c r="F89" i="3"/>
  <c r="F90" i="3"/>
  <c r="F91" i="3"/>
  <c r="F92" i="3"/>
  <c r="F93" i="3"/>
  <c r="F94" i="3"/>
  <c r="F88" i="3"/>
  <c r="F80" i="3"/>
  <c r="F81" i="3"/>
  <c r="F82" i="3"/>
  <c r="F83" i="3"/>
  <c r="F84" i="3"/>
  <c r="F85" i="3"/>
  <c r="F79" i="3"/>
  <c r="F75" i="3"/>
  <c r="F76" i="3"/>
  <c r="F77" i="3"/>
  <c r="F74" i="3"/>
  <c r="F64" i="3"/>
  <c r="F65" i="3"/>
  <c r="F66" i="3"/>
  <c r="F67" i="3"/>
  <c r="F68" i="3"/>
  <c r="F69" i="3"/>
  <c r="F70" i="3"/>
  <c r="F71" i="3"/>
  <c r="F72" i="3"/>
  <c r="F63" i="3"/>
  <c r="E89" i="3"/>
  <c r="E90" i="3"/>
  <c r="G90" i="3" s="1"/>
  <c r="E91" i="3"/>
  <c r="E92" i="3"/>
  <c r="E93" i="3"/>
  <c r="E94" i="3"/>
  <c r="G94" i="3" s="1"/>
  <c r="E88" i="3"/>
  <c r="E80" i="3"/>
  <c r="E81" i="3"/>
  <c r="E82" i="3"/>
  <c r="E83" i="3"/>
  <c r="E84" i="3"/>
  <c r="E85" i="3"/>
  <c r="E86" i="3"/>
  <c r="G86" i="3" s="1"/>
  <c r="E79" i="3"/>
  <c r="E64" i="3"/>
  <c r="E65" i="3"/>
  <c r="E66" i="3"/>
  <c r="E67" i="3"/>
  <c r="E68" i="3"/>
  <c r="E69" i="3"/>
  <c r="E70" i="3"/>
  <c r="E71" i="3"/>
  <c r="E72" i="3"/>
  <c r="E63" i="3"/>
  <c r="E75" i="3"/>
  <c r="G74" i="3" s="1"/>
  <c r="G73" i="3" s="1"/>
  <c r="E76" i="3"/>
  <c r="E77" i="3"/>
  <c r="E74" i="3"/>
  <c r="F36" i="3"/>
  <c r="F37" i="3"/>
  <c r="F38" i="3"/>
  <c r="F39" i="3"/>
  <c r="F40" i="3"/>
  <c r="F41" i="3"/>
  <c r="F42" i="3"/>
  <c r="F43" i="3"/>
  <c r="F44" i="3"/>
  <c r="F45" i="3"/>
  <c r="F46" i="3"/>
  <c r="F47" i="3"/>
  <c r="F48" i="3"/>
  <c r="F49" i="3"/>
  <c r="F50" i="3"/>
  <c r="F51" i="3"/>
  <c r="F52" i="3"/>
  <c r="F53" i="3"/>
  <c r="F54" i="3"/>
  <c r="F55" i="3"/>
  <c r="F56" i="3"/>
  <c r="F57" i="3"/>
  <c r="F58" i="3"/>
  <c r="F59" i="3"/>
  <c r="F60" i="3"/>
  <c r="F61" i="3"/>
  <c r="E36" i="3"/>
  <c r="E37" i="3"/>
  <c r="E38" i="3"/>
  <c r="E39" i="3"/>
  <c r="E40" i="3"/>
  <c r="E41" i="3"/>
  <c r="E42" i="3"/>
  <c r="E43" i="3"/>
  <c r="E44" i="3"/>
  <c r="E45" i="3"/>
  <c r="E46" i="3"/>
  <c r="E47" i="3"/>
  <c r="E48" i="3"/>
  <c r="E49" i="3"/>
  <c r="E50" i="3"/>
  <c r="E51" i="3"/>
  <c r="E52" i="3"/>
  <c r="E53" i="3"/>
  <c r="E54" i="3"/>
  <c r="E55" i="3"/>
  <c r="E56" i="3"/>
  <c r="E57" i="3"/>
  <c r="E58" i="3"/>
  <c r="E59" i="3"/>
  <c r="E60" i="3"/>
  <c r="E61" i="3"/>
  <c r="F28" i="3"/>
  <c r="F29" i="3"/>
  <c r="F30" i="3"/>
  <c r="F31" i="3"/>
  <c r="F32" i="3"/>
  <c r="F33" i="3"/>
  <c r="F34" i="3"/>
  <c r="F35" i="3"/>
  <c r="F27" i="3"/>
  <c r="E29" i="3"/>
  <c r="E30" i="3"/>
  <c r="E32" i="3"/>
  <c r="E33" i="3"/>
  <c r="E34" i="3"/>
  <c r="E35" i="3"/>
  <c r="E27" i="3"/>
  <c r="E28" i="3"/>
  <c r="R56" i="5"/>
  <c r="R48" i="5"/>
  <c r="J48" i="5"/>
  <c r="R72" i="5"/>
  <c r="N72" i="5"/>
  <c r="J72" i="5"/>
  <c r="F72" i="5"/>
  <c r="R70" i="5"/>
  <c r="R68" i="5"/>
  <c r="R66" i="5"/>
  <c r="R64" i="5"/>
  <c r="N64" i="5"/>
  <c r="R62" i="5"/>
  <c r="N62" i="5"/>
  <c r="J62" i="5"/>
  <c r="J56" i="5"/>
  <c r="F56" i="5"/>
  <c r="J54" i="5"/>
  <c r="R51" i="5"/>
  <c r="R44" i="5"/>
  <c r="N44" i="5"/>
  <c r="J44" i="5"/>
  <c r="F44" i="5"/>
  <c r="R42" i="5"/>
  <c r="R39" i="5"/>
  <c r="R35" i="5"/>
  <c r="N35" i="5"/>
  <c r="J35" i="5"/>
  <c r="R33" i="5"/>
  <c r="R31" i="5"/>
  <c r="N31" i="5"/>
  <c r="R29" i="5"/>
  <c r="R27" i="5"/>
  <c r="J27" i="5"/>
  <c r="R25" i="5"/>
  <c r="N25" i="5"/>
  <c r="J25" i="5"/>
  <c r="R23" i="5"/>
  <c r="N23" i="5"/>
  <c r="T20" i="5"/>
  <c r="R19" i="5"/>
  <c r="N19" i="5"/>
  <c r="J19" i="5"/>
  <c r="T18" i="5"/>
  <c r="T13" i="5"/>
  <c r="R12" i="5"/>
  <c r="R17" i="5" s="1"/>
  <c r="N12" i="5"/>
  <c r="R10" i="5"/>
  <c r="T9" i="5"/>
  <c r="U18" i="5" s="1"/>
  <c r="R8" i="5"/>
  <c r="T7" i="5"/>
  <c r="G55" i="3" l="1"/>
  <c r="G124" i="3"/>
  <c r="G109" i="3"/>
  <c r="G108" i="3" s="1"/>
  <c r="G117" i="3"/>
  <c r="G99" i="3"/>
  <c r="G95" i="3" s="1"/>
  <c r="G88" i="3"/>
  <c r="G91" i="3"/>
  <c r="G83" i="3"/>
  <c r="G82" i="3"/>
  <c r="G63" i="3"/>
  <c r="G62" i="3" s="1"/>
  <c r="G45" i="3"/>
  <c r="G36" i="3"/>
  <c r="G27" i="3"/>
  <c r="U13" i="5"/>
  <c r="T19" i="5"/>
  <c r="G87" i="3" l="1"/>
  <c r="G78" i="3"/>
  <c r="G26" i="3"/>
  <c r="G25" i="3" l="1"/>
  <c r="D18" i="3" s="1"/>
  <c r="D17" i="3" l="1"/>
  <c r="D16" i="3" l="1"/>
  <c r="D15" i="3"/>
</calcChain>
</file>

<file path=xl/sharedStrings.xml><?xml version="1.0" encoding="utf-8"?>
<sst xmlns="http://schemas.openxmlformats.org/spreadsheetml/2006/main" count="1351" uniqueCount="510">
  <si>
    <t>1.</t>
  </si>
  <si>
    <t>1.2.</t>
  </si>
  <si>
    <t>1.3.</t>
  </si>
  <si>
    <t>1.4.</t>
  </si>
  <si>
    <t>1.5.</t>
  </si>
  <si>
    <t>1.1.1.</t>
  </si>
  <si>
    <t>1.1.2.</t>
  </si>
  <si>
    <t>1.1.2.1.</t>
  </si>
  <si>
    <t>2.1.</t>
  </si>
  <si>
    <t>2.2.</t>
  </si>
  <si>
    <t>2.3.</t>
  </si>
  <si>
    <t>2.4.</t>
  </si>
  <si>
    <t>Iš viso</t>
  </si>
  <si>
    <t xml:space="preserve">Pavadinimas </t>
  </si>
  <si>
    <t xml:space="preserve">2. </t>
  </si>
  <si>
    <t xml:space="preserve">3. </t>
  </si>
  <si>
    <t xml:space="preserve">Lietuvos žuvininkystės sektoriaus 2021–2027 m. programos antrojo prioriteto „Darnios akvakultūros veiklos skatinimas ir žvejybos bei akvakultūros produktų perdirbimas ir prekyba jais, taip prisidedant prie aprūpinimo maistu saugumo Sąjungoje“ priemonės „Gamybinės investicijos į tvarią akvakultūros gamybą ir susijusias pridėtinę vertę kuriančias veiklas“  projektų finansavimo sąlygų aprašo
</t>
  </si>
  <si>
    <t>Naudojami saugūs pašarai: 1. naudojami deklaruojamos sudėties pašarai; 2. naudojami pašarai, pagaminti, kai taikoma, registruotuose ir (ar) patvirtintuose pašarų ūkio subjektuose pagal 2005 m. sausio 12 d. Europos Parlamento ir Tarybos reglamento (EB) Nr. 183/2005, nustatančio pašarų higienos reikalavimus, 9 ir 10 straipsniuose nustatytus reikalavimus; 3. naudojami pašarai, kuriuose nepageidaujamų medžiagų kiekis neviršija didžiausių leidžiamų koncentracijos ribų pagal Pašarų privalomųjų saugos reikalavimų kontrolės įgyvendinimo taisyklių, patvirtintų Lietuvos Respublikos žemės ūkio ministro 2003 m. birželio 4 d. įsakymu Nr. 3D-225 „Dėl Pašarų privalomųjų saugos reikalavimų kontrolės įgyvendinimo taisyklių patvirtinimo“, nustatytus reikalavimus;  4. nenaudojami pašarų baltymai iš tos pačios genties, kaip ir ūkyje / įmonėje auginamos rūšys; 5. naudojamas natūralus pašaras vandenyje (fitoplanktonas, zooplanktonas, bentosas, vabzdžių lervos, kt.) (taikomas tik tvenkinių akvakultūrai); 6. naudojami Europos Sąjungoje leidžiami ir į Europos Sąjungos pašarų priedų registrą įtraukti pašarų priedai; 7. pašaruose nenaudojami genetiškai modifikuoti priedai; 8. nenaudojami augimo hormonai ir jų deriniai; 9. nenaudojama žuvis kaip tiesioginis pašarų šaltinis (taikoma tik uždarosioms akvakultūros sistemoms).</t>
  </si>
  <si>
    <t xml:space="preserve">Naudojami saugūs pašarai: </t>
  </si>
  <si>
    <t xml:space="preserve">1. naudojami deklaruojamos sudėties pašarai; </t>
  </si>
  <si>
    <t xml:space="preserve">2. naudojami pašarai, pagaminti, kai taikoma, registruotuose ir (ar) patvirtintuose pašarų ūkio subjektuose pagal 2005 m. sausio 12 d. Europos Parlamento ir Tarybos reglamento (EB) Nr. 183/2005, nustatančio pašarų higienos reikalavimus, 9 ir 10 straipsniuose nustatytus reikalavimus; </t>
  </si>
  <si>
    <t xml:space="preserve">3. naudojami pašarai, kuriuose nepageidaujamų medžiagų kiekis neviršija didžiausių leidžiamų koncentracijos ribų pagal Pašarų privalomųjų saugos reikalavimų kontrolės įgyvendinimo taisyklių, patvirtintų Lietuvos Respublikos žemės ūkio ministro 2003 m. birželio 4 d. įsakymu Nr. 3D-225 „Dėl Pašarų privalomųjų saugos reikalavimų kontrolės įgyvendinimo taisyklių patvirtinimo“, nustatytus reikalavimus;  </t>
  </si>
  <si>
    <t xml:space="preserve">4. nenaudojami pašarų baltymai iš tos pačios genties, kaip ir ūkyje / įmonėje auginamos rūšys; </t>
  </si>
  <si>
    <t xml:space="preserve">5. naudojamas natūralus pašaras vandenyje (fitoplanktonas, zooplanktonas, bentosas, vabzdžių lervos, kt.) (taikomas tik tvenkinių akvakultūrai); </t>
  </si>
  <si>
    <t>9. nenaudojama žuvis kaip tiesioginis pašarų šaltinis (taikoma tik uždarosioms akvakultūros sistemoms).</t>
  </si>
  <si>
    <t xml:space="preserve">6. naudojami Europos Sąjungoje leidžiami ir į Europos Sąjungos pašarų priedų registrą įtraukti pašarų priedai; </t>
  </si>
  <si>
    <t>TAIP</t>
  </si>
  <si>
    <t>NE</t>
  </si>
  <si>
    <t>NETAIKOMA</t>
  </si>
  <si>
    <t xml:space="preserve">7. pašaruose nenaudojami genetiškai modifikuoti priedai; </t>
  </si>
  <si>
    <t xml:space="preserve">8. nenaudojami augimo hormonai ir jų deriniai; </t>
  </si>
  <si>
    <t>Taip / Ne / Netaikoma (pasirenkama)</t>
  </si>
  <si>
    <t>Tvarumo dimensijos</t>
  </si>
  <si>
    <t>Tvarumo temos</t>
  </si>
  <si>
    <t>Reikšmingumas</t>
  </si>
  <si>
    <t>Indėlis</t>
  </si>
  <si>
    <t>Kriterijai</t>
  </si>
  <si>
    <t>Subkriterijai</t>
  </si>
  <si>
    <t xml:space="preserve">Rodikliai </t>
  </si>
  <si>
    <t>APLINKOS TVARUMAS</t>
  </si>
  <si>
    <t>Gyvūnų gerovė</t>
  </si>
  <si>
    <t>Akvakultūros gyvūnų mityba</t>
  </si>
  <si>
    <t>1</t>
  </si>
  <si>
    <t>Gyvūnų sveikata</t>
  </si>
  <si>
    <t>Ligų prevencija</t>
  </si>
  <si>
    <t xml:space="preserve">Taikomos ligų prevencijos priemonės: 1. parengta ir įgyvendinama akvakultūros gyvūnų sveikatos priežiūros programa arba taikomos atskiros ligų prevencijos priemonės; 2. parengta ir taikoma tvarka siekiant anksti nustatyti akvakultūros gyvūnų ligas ar sveikatos problemas; 3. parengta ir vykdoma kenkėjų kontrolės programa pagal Valstybinės veterinarinės kontrolės subjektų, išskyrus maisto tvarkymo subjektus, veterinarinio patvirtinimo ir įregistravimo tvarkos aprašo, patvirtinto  Valstybinės maisto ir veterinarijos tarnybos direktoriaus 2005 m. kovo 1 d. įsakymu Nr. B1-146 „Dėl Valstybinės veterinarinės kontrolės subjektų, išskyrus maisto tvarkymo subjektus, veterinarinio patvirtinimo ir įregistravimo tvarkos aprašo patvirtinimo“, reikalavimus; 4. taikomos ligų ir parazitų plitimo ūkyje / įmonėje mažinimo priemonės (taikoma tik uždarosioms akvakultūros sistemoms); 5. ribojamas patekimas į zonas, kuriose gali kilti pavojus akvakultūros gyvūnų sveikatai (taikoma tik uždarosioms akvakultūros sistemoms); 6. įrengtos ir naudojamos batų dezinfekavimo ir (arba) keitimo, rankų plovimo ir dezinfekavimo vietos (taikoma tik uždarosioms akvakultūros sistemoms).
</t>
  </si>
  <si>
    <t>Gyvūnų sveikatos palaikymas</t>
  </si>
  <si>
    <t>Gyvūnų laikymas ir elgsena</t>
  </si>
  <si>
    <t>Optimalios gyvūnų laikymo sąlygos</t>
  </si>
  <si>
    <t>Vandens kokybės valdymas</t>
  </si>
  <si>
    <t>Atliekami vandens cheminiai tyrimai (bendrasis azotas, bendrasis fosforas, BDS7, skendinčios (suspenduotos) medžiagos, kt.), duomenys renkami ir saugomi 3 metus</t>
  </si>
  <si>
    <t>Patekimų ir pabėgimų prevencija</t>
  </si>
  <si>
    <t>Taikomos patekimų į auginimo tvenkinius ir talpyklas ir pabėgimų iš jų prevencijos priemonės (taikoma tik tvenkinių akvakultūrai, pratekančioms akvakultūros sistemoms, varžoms): 1. atskyrimo sistemos suprojektuotos, įrengtos tokiose vietose ir veikia taip, kad būtų kuo labiau sumažinta akvakultūros gyvūnų netyčinių pabėgimų / patekimų rizika (įrengtos tinkamo akytumo / tarpų grotos, užtvarai, kt., jie nuolat prižiūrimi, valomi ir dezinfekuojami pagal poreikį); 2. numatyta pabėgimų registravimo ir kompetentingų institucijų informavimo tvarka.</t>
  </si>
  <si>
    <t>Paukščių ir medžiojamųjų gyvūnų valdymas</t>
  </si>
  <si>
    <t>Streso vengimas</t>
  </si>
  <si>
    <t>Biologinė įvairovė</t>
  </si>
  <si>
    <t>Biologinės įvairovės nykimo sustabdymas, apsauga ir atkūrimas</t>
  </si>
  <si>
    <t>Biologinės įvairovės išsaugojimas ir gerinimas</t>
  </si>
  <si>
    <t xml:space="preserve">Vykdomos biologinės įvairovės išsaugojimo / būklės gerinimo veiklos (gamtotvarkos planas) (visi punktai taikomi tik tvenkinių akvakultūrai): 1. šienaujamos pylimų ir tvenkinių pakrantės, pievos; 2. iškertami krūmai (ir jų atžalos) pakrantėse ir ant pylimų; 3. iškertami medžiai ir krūmai (ir jų atžalos) bei šienaujama aukštoji žolė salose; 4. išpjaunami biologinei įvairovei nepatrauklūs nendrynai, atviros juostos nendrynuose; 5. taikomi akvakultūros aplinkosaugos metodai, suderinti su specialiais aplinkosaugos poreikiais ir su specialiais tvarkymo reikalavimais dėl „Natura 2000“ teritorijų nustatymo (Tarybos direktyvos 92/43/EEB, 1992-05-21 ir 2009/147/EB, 2009-11-30); 6. įgyvendinama Ramsaro konvencija dėl pelkių ir seklių vandenų apsaugos; 7.ūkis / įmonė ar kompetetinga institucija atlieka biologinės įvairovės stebėseną  .   </t>
  </si>
  <si>
    <t xml:space="preserve">Retų ir / ar saugomų žuvų rūšių populiacijos išsaugojimas </t>
  </si>
  <si>
    <t>2</t>
  </si>
  <si>
    <t>Ūkis / įmonė, auginantis retas ir / ar saugomas žuvų rūšis (ungurius, lašišas, šlakius, aštriašnipius eršketus, kt.), ne mažiau kaip 10 proc. produkcijos realizuoja (apmoka telkinio savininkas, valstybė, žvejybos būrelis, kt.) natūralių populiacijų išsaugojimui</t>
  </si>
  <si>
    <t xml:space="preserve">Svetimų ir nevietinių rūšių auginimas </t>
  </si>
  <si>
    <t xml:space="preserve">Svetimų ir nevietinių rūšių akvakultūros gyvūnai auginami laikantis teisės aktų ir taisyklių (Reglamentas (EB)708/2007) </t>
  </si>
  <si>
    <t>Akvakultūros gyvūnų įvairovė</t>
  </si>
  <si>
    <t>3</t>
  </si>
  <si>
    <t>Vietos lygmeniu pritaikytos rūšys</t>
  </si>
  <si>
    <t>Poveikis klimatui ir aplinkos tarša</t>
  </si>
  <si>
    <t xml:space="preserve">Į aplinką patenkančios medžiagos </t>
  </si>
  <si>
    <t>Energija ir vanduo</t>
  </si>
  <si>
    <t>Energijos naudojimas</t>
  </si>
  <si>
    <t>Atsinaujinanti energija</t>
  </si>
  <si>
    <t>Tvarus energijos valdymas</t>
  </si>
  <si>
    <t xml:space="preserve">Energijos valdymo plano ar atskirų elementų įgyvendinimas: 1. kiekvieno pagrindinio proceso, kuriam vykdyti reikia energijos, suvartojamo energijos kiekio matavimas ir registravimas bent kas mėnesį; 2. energijos suvartojimo vienam produkcijos vienetui analizė; 3. energijos vartojimo efektyvumo didinimo priemonių (naujos efektyviau energiją naudojančios technologijos, įrengimai ir kt.) diegimas; 
</t>
  </si>
  <si>
    <t xml:space="preserve">Vandens naudojimas </t>
  </si>
  <si>
    <t>Vandens naudojimo intensyvumas</t>
  </si>
  <si>
    <t>Tvarus vandens valdymas</t>
  </si>
  <si>
    <t>Atliekos</t>
  </si>
  <si>
    <t>Atliekų susidarymas ir tvarkymas</t>
  </si>
  <si>
    <t>Atliekų perdirbimas, pakartotinis naudojimas</t>
  </si>
  <si>
    <t xml:space="preserve">Atliekų tvarkymas: 1. ūkyje susidarančios atliekos perdirbamos arba tvarkomos pagal Atliekų tvarkymo įstatymo ir jo įgyvendinamuosiuose teisės aktuose nustatytą tvarką jas naudojant ūkyje arba perduodamos atliekų tvarkytojams, turintiems teisę tvarkyti tokias atliekas; 2. gyvūnų sveikatos priežiūros ir su ja susijusių mokslinių tyrimų atliekos tvarkomos pagal Valstybinės maisto ir veterinarijos tarnybos direktoriaus 2012 m. liepos 20 d. įsakymu Nr. B1-562 „Dėl Veterinarinių medicininių atliekų tvarkymo reikalavimų patvirtinimo“ nustatytą veterinarinių medicininių atliekų tvarkymo tvarką.
 </t>
  </si>
  <si>
    <t xml:space="preserve">Nuotekų dumblas kompostuojamas, perdirbamas į trąšas, stumdomas ant pylimų ar į kaupus ir apželdinamas ar kitaip tvarkomas </t>
  </si>
  <si>
    <t>Šalutinių gyvūninių produktų tvarkymą reglamentuojančiuose teisės aktuose nustatyta tvarka akvakultūros gyvūnų arba jų skerdimo atliekos panaudojamos kaip žaliavos kituose ūkiuose / įmonėse (pašarams, biodujų gamybai ar kt.) ir (ar) perduodamos šalutinių gyvūninių produktų tvarkytojams(papunktis taikoma tik ūkiams / įmonėms, perdirbantiems auginamus akvakultūros gyvūnus).</t>
  </si>
  <si>
    <t>Šalutiniai gyvūniniai produktai tvarkomi šalutinių gyvūninių produktų tvarkymą reglamentuojančiuose teisės aktuose nustatyta tvarka;</t>
  </si>
  <si>
    <t>Vaistinių pašarų atliekos tvarkomos pagal teisės aktuose, nustatančiuose Vaistinių pašarų ir tarpinių produktų atliekų tvarkymo tvarką, nustatytą tvarką.</t>
  </si>
  <si>
    <t>Atliekų srautų valdymas</t>
  </si>
  <si>
    <t>Parengta atliekų vengimo ir tvarkymo strategija arba veiksmų planas.</t>
  </si>
  <si>
    <t xml:space="preserve">Taikomos ligų prevencijos priemonės: </t>
  </si>
  <si>
    <t xml:space="preserve">1. parengta ir įgyvendinama akvakultūros gyvūnų sveikatos priežiūros programa arba taikomos atskiros ligų prevencijos priemonės; </t>
  </si>
  <si>
    <t xml:space="preserve">3. parengta ir vykdoma kenkėjų kontrolės programa pagal Valstybinės veterinarinės kontrolės subjektų, išskyrus maisto tvarkymo subjektus, veterinarinio patvirtinimo ir įregistravimo tvarkos aprašo, patvirtinto  Valstybinės maisto ir veterinarijos tarnybos direktoriaus 2005 m. kovo 1 d. įsakymu Nr. B1-146 „Dėl Valstybinės veterinarinės kontrolės subjektų, išskyrus maisto tvarkymo subjektus, veterinarinio patvirtinimo ir įregistravimo tvarkos aprašo patvirtinimo“, reikalavimus; </t>
  </si>
  <si>
    <t xml:space="preserve">4. taikomos ligų ir parazitų plitimo ūkyje / įmonėje mažinimo priemonės (taikoma tik uždarosioms akvakultūros sistemoms); </t>
  </si>
  <si>
    <t>5. ribojamas patekimas į zonas, kuriose gali kilti pavojus akvakultūros gyvūnų sveikatai (taikoma tik uždarosioms akvakultūros sistemoms);</t>
  </si>
  <si>
    <t>2. parengta ir taikoma tvarka siekiant anksti nustatyti akvakultūros gyvūnų ligas ar sveikatos problemas;</t>
  </si>
  <si>
    <t>6. įrengtos ir naudojamos batų dezinfekavimo ir (arba) keitimo, rankų plovimo ir dezinfekavimo vietos (taikoma tik uždarosioms akvakultūros sistemoms).</t>
  </si>
  <si>
    <t xml:space="preserve">Taikomos tvarios akvakultūros gyvūnų sveikatos valdymo praktikos: </t>
  </si>
  <si>
    <t>Taikomos tvarios akvakultūros gyvūnų sveikatos valdymo praktikos: 1. naudojami akvakultūros gyvūnų sveikatos specialisto ar kompetentingos institucijos skirti veterinariniai vaistai ir gydymo būdai, leidžiami pagal nacionalinius teisės aktus (ūkis / įmonė pateikia ligos išrašus, vaistų ir antimikrobinių medžiagų receptus, įsigijimo dokumentus ir pan.) (Veterinarinių vaistų registras); 2. nenaudojamos antimikrobinės medžiagos kaip prevencinė priemonė (profilaktiškai)</t>
  </si>
  <si>
    <t>Optimalios laikymo sąlygos: 1. kiekvienoje talpykloje laikomasi pagal gamybos technologijas leidžiamo akvakultūros gyvūnų rūšies laikymo tankio reikalavimų (UAS ir PAS - kg / m3; TA - vnt. / ha); 2. laikomasi akvakultūros gyvūnų rūšims leidžiamos įtekančio vandens temperatūros, kokybės, keitimo dažnio reikalavimų; 3. akvakultūros gyvūnai laikomi tokioje temperatūroje ir tokioje šviesoje, kuri atitinka tos rūšies poreikius (1, 2 ir 3 punktams taikomas Žuvininkystės departamento prie Lietuvos Respublikos žemės ūkio ministerijos direktoriaus 2005 lapkričio 21 d. įsakymu Nr. V1-49 „Dėl žuvų auginimo žuvininkystės tvenkiniuose technologinių normų patvirtinimo“); 4. naudojami mechaniškai akvakultūros gyvūnų nežalojantys įrankiai ir reikmenys; 5. ištekančio ir (ar) išleidžiamo vandens kokybė atitinka 2006 m. gegužės 17 d. Lietuvos Respublikos aplinkos ministro įsakymo Nr. D1-236 ,,Dėl Nuotekų tvarkymo reglamento patvirtinimo“ 6 priede nustatytus reikalavimus ir kituose nacionaliniuose teisės aktuose numatytus normatyvus) (5 punktas taikomas tik tvenkinių akvakultūrai).</t>
  </si>
  <si>
    <t xml:space="preserve"> 1. kiekvienoje talpykloje laikomasi pagal gamybos technologijas leidžiamo akvakultūros gyvūnų rūšies laikymo tankio reikalavimų (UAS ir PAS - kg / m3; TA - vnt. / ha); </t>
  </si>
  <si>
    <t xml:space="preserve">2. laikomasi akvakultūros gyvūnų rūšims leidžiamos įtekančio vandens temperatūros, kokybės, keitimo dažnio reikalavimų; </t>
  </si>
  <si>
    <t xml:space="preserve">4. naudojami mechaniškai akvakultūros gyvūnų nežalojantys įrankiai ir reikmenys; </t>
  </si>
  <si>
    <t>1. APLINKOS TVARUMAS</t>
  </si>
  <si>
    <t>1.1. Gyvūnų gerovė</t>
  </si>
  <si>
    <t>Taikomos paukščių (žuvlesių ir lesiančių akvakultūros gyvūnų pašarus) ir medžiojamųjų gyvūnų valdymo priemonės (punktai taikoma tik tvenkinių akvakultūrai, pratekančioms akvakultūros sistemoms, varžoms): 1. naudojami humaniški paukščių ir medžiojamųjų gyvūnų atgrasymo metodai; 2. naudojamos leidžiamos medžiojamųjų gyvūnų gausos reguliavimo priemonės, būdai, įrankiai, terminai pagal Medžioklės Lietuvos Respublikos teritorijoje taisyklių, patvirtintų  Lietuvos Respublikos aplinkos ministro 2000 m. birželio 27 d. įsakymu Nr. 258 „Dėl Medžioklės Lietuvos Respublikos teritorijoje taisyklių patvirtinimo“, ir Medžiojamųjų gyvūnų gausos reguliavimo teritorijose, kuriose medžioti draudžiama, tvarkos, patvirtintos Lietuvos Respublikos aplinkos ministro 2002 m. rugsėjo 30 d įsakymu Nr. 513 „Dėl Medžiojamųjų gyvūnų gausos reguliavimo teritorijose, kuriose medžioti draudžiama, tvarkos patvirtinimo“, reikalavimus.</t>
  </si>
  <si>
    <t>1. atskyrimo sistemos suprojektuotos, įrengtos tokiose vietose ir veikia taip, kad būtų kuo labiau sumažinta akvakultūros gyvūnų netyčinių pabėgimų / patekimų rizika (įrengtos tinkamo akytumo / tarpų grotos, užtvarai, kt., jie nuolat prižiūrimi, valomi ir dezinfekuojami pagal poreikį);</t>
  </si>
  <si>
    <t>2. naudojamos leidžiamos medžiojamųjų gyvūnų gausos reguliavimo priemonės, būdai, įrankiai, terminai pagal Medžioklės Lietuvos Respublikos teritorijoje taisyklių, patvirtintų  Lietuvos Respublikos aplinkos ministro 2000 m. birželio 27 d. įsakymu Nr. 258 „Dėl Medžioklės Lietuvos Respublikos teritorijoje taisyklių patvirtinimo“, ir Medžiojamųjų gyvūnų gausos reguliavimo teritorijose, kuriose medžioti draudžiama, tvarkos, patvirtintos Lietuvos Respublikos aplinkos ministro 2002 m. rugsėjo 30 d įsakymu Nr. 513 „Dėl Medžiojamųjų gyvūnų gausos reguliavimo teritorijose, kuriose medžioti draudžiama, tvarkos patvirtinimo“, reikalavimus</t>
  </si>
  <si>
    <t>1. parengta ir taikoma tvarka reaguojant į ligų protrūkius, įskaitant galimybę akvakultūros gyvūną karantinuoti, jei įmanoma;</t>
  </si>
  <si>
    <t>2. renkami duomenys apie kritusius ir sergančius / gydomus akvakultūros gyvūnus;</t>
  </si>
  <si>
    <t>3. su akvakultūros gyvūnų laikymu susiję asmenys turi reikalingų pagrindinių su tų gyvūnų sveikatos poreikiais susijusių žinių ir įgūdžių.</t>
  </si>
  <si>
    <t xml:space="preserve">3. akvakultūros gyvūnai laikomi tokioje temperatūroje ir tokioje šviesoje, kuri atitinka tos rūšies poreikius ; </t>
  </si>
  <si>
    <t xml:space="preserve">1. naudojami humaniški paukščių ir medžiojamųjų gyvūnų atgrasymo metodai; </t>
  </si>
  <si>
    <t>1. užtikrinamas kuo trumpesnis akvakultūros gyvūnų buvimo be vandens laikas;</t>
  </si>
  <si>
    <t>5. naudojami tinkami gyvų žuvų svaiginimo ir žudymo metodai laikantis reikalavimų, nustatytų 2009 m. rugsėjo 24 d. Tarybos reglamente (EB) Nr. 1099/2009 dėl žudomų gyvūnų apsaugos ir Veterinarijos reikalavimų gyvų žuvų tvarkymui mažmeninės prekybos subjektuose, patvirtintų Valstybinės maisto ir veterinarijos tarnybos direktoriaus 2007 m. birželio 28 d. įsakymu Nr. B1-571 „Dėl veterinarijos reikalavimų gyvų žuvų tvarkymui mažmeninės prekybos subjektuose patvirtinimo“;</t>
  </si>
  <si>
    <t>Atliekami vandens cheminiai tyrimai:</t>
  </si>
  <si>
    <t>1.2. Biologinė įvairovė</t>
  </si>
  <si>
    <t>atliekami vandens cheminiai tyrimai (bendrasis azotas, bendrasis fosforas, BDS7, skendinčios (suspenduotos) medžiagos, kt.), duomenys renkami ir saugomi 3 metus;</t>
  </si>
  <si>
    <t>1. šienaujamos pylimų ir tvenkinių pakrantės, pievos;</t>
  </si>
  <si>
    <t>2. iškertami krūmai (ir jų atžalos) pakrantėse ir ant pylimų;</t>
  </si>
  <si>
    <t>3. iškertami medžiai ir krūmai (ir jų atžalos) bei šienaujama aukštoji žolė salose;</t>
  </si>
  <si>
    <t>4. išpjaunami biologinei įvairovei nepatrauklūs nendrynai, atviros juostos nendrynuose;</t>
  </si>
  <si>
    <t>5. taikomi akvakultūros aplinkosaugos metodai, suderinti su specialiais aplinkosaugos poreikiais ir su specialiais tvarkymo reikalavimais dėl „Natura 2000“ teritorijų nustatymo;</t>
  </si>
  <si>
    <t>6. įgyvendinama Ramsaro konvencija dėl pelkių ir seklių vandenų apsaugos;</t>
  </si>
  <si>
    <t>7. ūkis / įmonė ar kompetentinga institucija atlieka biologinės įvairovės stebėseną.</t>
  </si>
  <si>
    <t xml:space="preserve">Retų ir (ar) saugomų žuvų rūšių populiacijos išsaugojimas: </t>
  </si>
  <si>
    <t>ūkis / įmonė, auginantis retas ir (ar) saugomas žuvų rūšis (ungurius, lašišas, šlakius, aštriašnipius eršketus, kt.), ne mažiau kaip 10 proc. produkcijos realizuoja (apmoka telkinio savininkas, valstybė, žvejybos būrelis, kt.) natūralių populiacijų išsaugojimui.</t>
  </si>
  <si>
    <t>1.2.1.</t>
  </si>
  <si>
    <t>1.1.3.</t>
  </si>
  <si>
    <t>1.1.4.</t>
  </si>
  <si>
    <t>Vykdomos biologinės įvairovės išsaugojimo / būklės gerinimo veiklos (gamtotvarkos planas) (papunkčiai taikomi tik tvenkinių akvakultūrai)</t>
  </si>
  <si>
    <t xml:space="preserve">Svetimų ir nevietinių rūšių auginimas: </t>
  </si>
  <si>
    <t>svetimų ir nevietinių rūšių akvakultūros gyvūnai auginami laikantis teisės aktų ir taisyklių (Reglamentas (EB)708/2007).</t>
  </si>
  <si>
    <t>Vietos lygmeniu pritaikytos rūšys:</t>
  </si>
  <si>
    <t>auginamos vietinių ir / arba veislinių rūšių žuvys(lydekos, lynai, karosai, šamai, starkiai,  Šilavoto karpiai, kt.) sudaro daugiau nei 30 % realizuojamos savo užaugintos produkcijos (taikoma tik tvenkinių akvakultūrai).</t>
  </si>
  <si>
    <t>2. numatyta pabėgimų registravimo ir kompetentingų institucijų informavimo tvarka.</t>
  </si>
  <si>
    <t>1.3. Poveikis klimatui ir aplinkos tarša</t>
  </si>
  <si>
    <t>1.3.1.</t>
  </si>
  <si>
    <t>Taikomos medžiagų patekimą į aplinką mažinančios priemonės:</t>
  </si>
  <si>
    <t>1. parengta ir vykdoma nuotekų surinkimo ir kenksmingumo šalinimo programa;</t>
  </si>
  <si>
    <t>Taikomos medžiagų patekimą į aplinką mažinančios priemonės: 1. parengta ir vykdoma nuotekų surinkimo ir nukenksminimo programa; 2. parengta ir vykdoma valymo, plovimo ir dezinfekavimo programa (1 ir 2 punktai vykdomi pagal Valstybinės maisto ir veterinarijos tarnybos direktoriaus 2019 m. gruodžio 18 d. įsakymu Nr. B1-945); 3. parengtas ir vykdomas mėšlo ir trąšų atsakingo naudojimo tvarkos aprašas (3 punktas taikomas tik tvenkinių akvakultūrai); 4. parengtas ir vykdomas gamyboje sunaudojamos druskos apskaitos ir jos šalinimo tvarkos aprašas (4 punktas taikomas tik uždarosioms akvakultūros sistemoms, naudojant sūrų vandenį)</t>
  </si>
  <si>
    <t>2. parengta ir vykdoma valymo, plovimo ir dezinfekavimo programa (1 ir 2 punktai vykdomi pagal Valstybinės maisto ir veterinarijos tarnybos direktoriaus 2019 m. gruodžio 18 d. įsakymu Nr. B1-945);</t>
  </si>
  <si>
    <t>3. parengtas ir vykdomas mėšlo ir trąšų atsakingo naudojimo tvarkos aprašas (taikomas tik tvenkinių akvakultūrai);</t>
  </si>
  <si>
    <t>4. parengtas ir vykdomas gamyboje sunaudojamos druskos apskaitos ir jos šalinimo tvarkos aprašas (taikomas tik uždarosioms akvakultūros sistemoms, naudojant sūrų vandenį).</t>
  </si>
  <si>
    <t>1.4. Energija ir vanduo</t>
  </si>
  <si>
    <t>1.4.1.</t>
  </si>
  <si>
    <t>Energijos valdymo plano ar atskirų elementų įgyvendinimas:</t>
  </si>
  <si>
    <t>1. kiekvieno pagrindinio proceso, kuriam vykdyti reikia energijos, suvartojamo energijos kiekio matavimas ir registravimas bent kas mėnesį;</t>
  </si>
  <si>
    <t>2. energijos suvartojimo vienam produkcijos vienetui analizė;</t>
  </si>
  <si>
    <t>3. energijos vartojimo efektyvumo didinimo priemonių (naujos efektyviau energiją naudojančios technologijos, įrengimai ir kt.) diegimas;</t>
  </si>
  <si>
    <t xml:space="preserve">1.4.2. </t>
  </si>
  <si>
    <t>1.4.3.</t>
  </si>
  <si>
    <t>Per parą pakeičiamo vandens dalis, palyginti su visos uždarosios akvakultūros sistemos tūriu (%) mažesnė nei  5 % (taikoma uždarosioms akvakultūros sistemoms)</t>
  </si>
  <si>
    <t>1.4.4.</t>
  </si>
  <si>
    <t>Vandens naudojimo intensyvumas:</t>
  </si>
  <si>
    <t>per parą pakeičiamo vandens dalis, palyginti su visos uždarosios akvakultūros sistemos tūriu (%) mažesnė nei  5 % (taikoma uždarosioms akvakultūros sistemoms)</t>
  </si>
  <si>
    <t>EKONOMINIS TVARUMAS</t>
  </si>
  <si>
    <t>Našumas</t>
  </si>
  <si>
    <t xml:space="preserve">Darbo našumas </t>
  </si>
  <si>
    <t>Gyvybingumas ir atsparumas</t>
  </si>
  <si>
    <t>Pelningumas</t>
  </si>
  <si>
    <t>Mokumas</t>
  </si>
  <si>
    <t>Inovacijos ir modernizavimas</t>
  </si>
  <si>
    <t>Inovacijos ir MTEP</t>
  </si>
  <si>
    <t>Bendruomenės įtraukimas ir vystymas</t>
  </si>
  <si>
    <t>Įnašas į vietos bendruomenės raidą</t>
  </si>
  <si>
    <t>Naudos teikimas vietos bendruomenei</t>
  </si>
  <si>
    <t xml:space="preserve">Visuomenės konsultavimas </t>
  </si>
  <si>
    <t>Darbo sąlygos ir asmens gerovė</t>
  </si>
  <si>
    <t>Darbo sąlygos</t>
  </si>
  <si>
    <t>Darbo sauga ir higiena</t>
  </si>
  <si>
    <t>Darbuotojų kompetencijų didinimas</t>
  </si>
  <si>
    <t>Asmens gerovė</t>
  </si>
  <si>
    <t>Darbo užmokesčio / pajamų lygis</t>
  </si>
  <si>
    <t>Lygios galimybės</t>
  </si>
  <si>
    <t>Vaikų darbas</t>
  </si>
  <si>
    <t>Laikomasi nacionalinių teisės aktų, TDO nuostatų dėl vaikų darbo (Taip / Ne) (taikoma visoms akvakultūros sistemoms)</t>
  </si>
  <si>
    <t>1.5. Atliekos</t>
  </si>
  <si>
    <t>1.5.1.</t>
  </si>
  <si>
    <t>1.5.2.</t>
  </si>
  <si>
    <t>1.5.3.</t>
  </si>
  <si>
    <t xml:space="preserve">Atliekų tvarkymas: </t>
  </si>
  <si>
    <t>1. ūkyje susidarančios atliekos perdirbamos arba tvarkomos pagal Atliekų tvarkymo įstatymo ir jo įgyvendinamuosiuose teisės aktuose nustatytą tvarką jas naudojant ūkyje arba perduodamos atliekų tvarkytojams, turintiems teisę tvarkyti tokias atliekas;</t>
  </si>
  <si>
    <t>2. gyvūnų sveikatos priežiūros ir su ja susijusių mokslinių tyrimų atliekos tvarkomos pagal Valstybinės maisto ir veterinarijos tarnybos direktoriaus 2012 m. liepos 20 d. įsakymu Nr. B1-562 „Dėl Veterinarinių medicininių atliekų tvarkymo reikalavimų patvirtinimo“ nustatytą veterinarinių medicininių atliekų tvarkymo tvarką.</t>
  </si>
  <si>
    <t>dumblas kompostuojamas, perdirbamas į trąšas, stumdomas ant pylimų ar į kaupus ir apželdinamas ar kitaip tvarkomas;</t>
  </si>
  <si>
    <t>šalutinių gyvūninių produktų tvarkymą reglamentuojančiuose teisės aktuose nustatyta tvarka akvakultūros gyvūnų skerdimo atliekos panaudojamos kaip žaliavos kituose ūkiuose / įmonėse (pašarams, biodujų gamybai ar kt.) ir (ar) perduodamos šalutinių gyvūninių produktų tvarkytojams (papunktis taikoma tik ūkiams / įmonėms, perdirbantiems auginamus akvakultūros gyvūnus)</t>
  </si>
  <si>
    <t>Šalutinių gyvūninių produktų, atliekų ir jų pakuočių tvarkymas ir laikymas:</t>
  </si>
  <si>
    <t>Šalutinių gyvūninių produktų, atliekų ir jų pakuočių tvarkymas ir laikymas</t>
  </si>
  <si>
    <t>1. šalutiniai gyvūniniai produktai tvarkomi šalutinių gyvūninių produktų tvarkymą reglamentuojančiuose teisės aktuose nustatyta tvarka;</t>
  </si>
  <si>
    <t>2. vaistinių pašarų atliekos tvarkomos pagal teisės aktuose, nustatančiuose Vaistinių pašarų ir tarpinių produktų atliekų tvarkymo tvarką, nustatytą tvarką.</t>
  </si>
  <si>
    <t>1.5.4.</t>
  </si>
  <si>
    <t>Atliekų srautų valdymas: </t>
  </si>
  <si>
    <t>parengta atliekų vengimo ir tvarkymo strategija arba veiksmų planas.</t>
  </si>
  <si>
    <t>2. EKONOMINIS TVARUMAS</t>
  </si>
  <si>
    <t xml:space="preserve">Gamybos sritis </t>
  </si>
  <si>
    <t xml:space="preserve">Akvakultūra </t>
  </si>
  <si>
    <t xml:space="preserve">Rodiklio kategorija verti-nimo sistemoje: </t>
  </si>
  <si>
    <t xml:space="preserve">Privalomas – 1; </t>
  </si>
  <si>
    <t xml:space="preserve">Papildomas (pasirinktinis) – 2; Rekomenduojamas – 3. </t>
  </si>
  <si>
    <t xml:space="preserve">Privalomas – 1 </t>
  </si>
  <si>
    <t xml:space="preserve">Tvarumo dimensija </t>
  </si>
  <si>
    <t xml:space="preserve">Ekonomika </t>
  </si>
  <si>
    <t xml:space="preserve">Tvarumo tema </t>
  </si>
  <si>
    <t xml:space="preserve">Našumas </t>
  </si>
  <si>
    <t xml:space="preserve">Tvarumo kriterijus </t>
  </si>
  <si>
    <t xml:space="preserve">Tvarumo subkriterijus </t>
  </si>
  <si>
    <t xml:space="preserve">Apibrėžimas </t>
  </si>
  <si>
    <t xml:space="preserve">Darbo našumas – ūkyje / įmonėje sukurta bendroji pridėtinė vertė (BPV) per dirbtą valandą. </t>
  </si>
  <si>
    <t xml:space="preserve">BPV apibrėžiama kaip produkcijos vertės ir tarpinio vartojimo sąnaudų vertės skirtumas. </t>
  </si>
  <si>
    <t xml:space="preserve">Produkcija ir BPV vertinamos bazinėmis kainomis, o tarpinio vartojimo sąnaudos – pirkėjų kainomis. </t>
  </si>
  <si>
    <t xml:space="preserve">Bazinė kaina apibrėžiama kaip kaina, kurią gauna gamintojas, atskaičius visus produktų / gamybos mokesčius, bet įskaičius visas produktų / gamybos subsidijas. Pirkėjo kaina – tai kaina kurią pirkėjas sumoka už prekes ar paslaugas, neįskaitant atskaitomo PVM ar panašių atskaitomų mokesčių. </t>
  </si>
  <si>
    <t xml:space="preserve">BPV vienai dirbtai valandai rodiklis teikia palyginamus duomenis apie darbo našumą ir leidžia palyginti jo lygį su kitais ūkiais ar įmonėmis, su žemės ūkio sektoriaus vidurkiu bei visos šalies ekonomikos vidurkiu. </t>
  </si>
  <si>
    <t xml:space="preserve">Trejų metų vidurkis sušvelnina trumpalaikius svyravimus. Dėl to darbo našumo rodiklis apskaičiuojamas kaip vidurkių santykis – trejų metų vidutinė BPV / trijų metų vidutinės darbo valandos. </t>
  </si>
  <si>
    <t xml:space="preserve">Rodiklis skaičiuojamas visoms akvakultūros sistemoms. </t>
  </si>
  <si>
    <t xml:space="preserve">Matavimo vienetas </t>
  </si>
  <si>
    <t xml:space="preserve">Eur / h </t>
  </si>
  <si>
    <t xml:space="preserve">Numatytos / taikomos rodiklio reikšmių ribos </t>
  </si>
  <si>
    <t xml:space="preserve">- </t>
  </si>
  <si>
    <t xml:space="preserve">Duomenų rinkimo lygmuo </t>
  </si>
  <si>
    <t xml:space="preserve">Ūkio / įmonės </t>
  </si>
  <si>
    <t xml:space="preserve">Duomenų šaltinis </t>
  </si>
  <si>
    <t xml:space="preserve">Ūkio dvejybinės apskaitos duomenys / įmonės finansinės atskaitomybės duomenys, ŪADT ataskaitų duomenys apie savarankiškai dirbančių asmenų (ūkininko ir jo šeimos narių) dirbtas darbo valandas </t>
  </si>
  <si>
    <t xml:space="preserve">Duomenų kaupimo vieta / nuoroda į duomenų šaltinį </t>
  </si>
  <si>
    <t xml:space="preserve">Duomenų rinkimo dažnis </t>
  </si>
  <si>
    <t xml:space="preserve">Metiniai duomenys </t>
  </si>
  <si>
    <t xml:space="preserve">Duomenų vėlavimas </t>
  </si>
  <si>
    <t xml:space="preserve">1 metai </t>
  </si>
  <si>
    <t xml:space="preserve">Komentarai </t>
  </si>
  <si>
    <t xml:space="preserve">Rodiklio kategorija verti-nimo sistemoje </t>
  </si>
  <si>
    <t xml:space="preserve">Papildomas (pasirinktinis) – 2; Rekomenduojamas – 3 </t>
  </si>
  <si>
    <t xml:space="preserve">Privalomas (1) </t>
  </si>
  <si>
    <t xml:space="preserve">Gyvybingumas ir atsparumas </t>
  </si>
  <si>
    <t xml:space="preserve">Pelningumas </t>
  </si>
  <si>
    <t xml:space="preserve">Grynasis pelningumas – grynojo pelno procentinė dalis produktų ir paslaugų pardavimų pajamose. </t>
  </si>
  <si>
    <t xml:space="preserve">Apskaičiuojama kaip: </t>
  </si>
  <si>
    <r>
      <t>k</t>
    </r>
    <r>
      <rPr>
        <vertAlign val="subscript"/>
        <sz val="9"/>
        <color rgb="FF000000"/>
        <rFont val="Times New Roman"/>
        <family val="1"/>
        <charset val="186"/>
      </rPr>
      <t>gp</t>
    </r>
    <r>
      <rPr>
        <sz val="9"/>
        <color rgb="FF000000"/>
        <rFont val="Times New Roman"/>
        <family val="1"/>
        <charset val="186"/>
      </rPr>
      <t xml:space="preserve"> = GP / (PP + DP) * 100 </t>
    </r>
  </si>
  <si>
    <t xml:space="preserve">GP – grynasis pelnas eurais </t>
  </si>
  <si>
    <t xml:space="preserve">PP – pardavimo pajamos eurais </t>
  </si>
  <si>
    <t xml:space="preserve">DP – dotacijos, susijusios su pajamomis, eurais </t>
  </si>
  <si>
    <t xml:space="preserve">Grynasis pelnas – ūkio / įmonės veiklos rezultatas gautas iš visų ūkio / įmonės pajamų atėmus visas ūkio / įmonės patirtas sąnaudas (įskaitant pajamų / pelno mokesčius) </t>
  </si>
  <si>
    <t xml:space="preserve">Pardavimo pajamos – ūkio / įmonės gautos pajamos pardavus žemės ūkio produktus, perdirbtus produktus ir iš jų pagamintus maisto ar ne maisto produktus, taip pat už suteiktas paslaugas, kurias ūkis/įmonė laiko įprastine savo veikla. </t>
  </si>
  <si>
    <t xml:space="preserve">Dotacijos, susijusios su pajamomis – valstybės ar savivaldybės institucijos tikslinė parama ūkiui / įmonei, kuri teikiama sąnaudoms ir negautoms pajamoms kompensuoti, taip pat visos kitos dotacijos, nepriskirtinos su turtu susijusioms dotacijoms. </t>
  </si>
  <si>
    <t xml:space="preserve">Dotacijos, susijusios su turtu – valstybės ar savivaldybės institucijos tikslinė parama ūkiui / įmonei, kuri gaunama ilgalaikiu turtu arba skiriamos ilgalaikiam turtui pirkti, statyti ar kitaip įsigyti. </t>
  </si>
  <si>
    <t xml:space="preserve">Procentai </t>
  </si>
  <si>
    <t xml:space="preserve">Numatytos / taikomos rodik-lio reikšmių ribos </t>
  </si>
  <si>
    <t xml:space="preserve">≥ 2 % </t>
  </si>
  <si>
    <t xml:space="preserve">Ūkio / įmonės pelno (nuostolių) ataskaita </t>
  </si>
  <si>
    <t xml:space="preserve">Duomenų kaupimo vieta / nuoroda į duomenų šal-tinį </t>
  </si>
  <si>
    <t xml:space="preserve">Ūkiuose – supaprastintos apskaitos arba dvejybinės apskaitos duomenys (priklausomai nuo ūkio / įmonės pasirinkto apskaitos vedimo būdo); </t>
  </si>
  <si>
    <r>
      <t xml:space="preserve">Įmonėse – Juridinių asmenų registras (VĮ „Registrų centras“) </t>
    </r>
    <r>
      <rPr>
        <sz val="11"/>
        <color rgb="FF0462C1"/>
        <rFont val="Times New Roman"/>
        <family val="1"/>
        <charset val="186"/>
      </rPr>
      <t xml:space="preserve">https://www.regist-rucentras.lt/FA/ </t>
    </r>
    <r>
      <rPr>
        <sz val="9"/>
        <color rgb="FF000000"/>
        <rFont val="Times New Roman"/>
        <family val="1"/>
        <charset val="186"/>
      </rPr>
      <t xml:space="preserve">; dvejybinės apskaitos duomenys </t>
    </r>
  </si>
  <si>
    <t xml:space="preserve">Duomenų rinkimo dažnumas </t>
  </si>
  <si>
    <t>Grynojo pelningumo rodiklis - grynojo pelno ir pardavimo pajamų santykis (proc.):  ≥ 2 %</t>
  </si>
  <si>
    <t xml:space="preserve">Bendroji pridėtinė vertė, sukurta per darbo valandą (Eur / h) </t>
  </si>
  <si>
    <t>Praktikų, kuriomis diegiamos inovacijos ir vykdomi moksliniai tyrimai, taikymas: 1) investicijos į  MTTP ir inovacijas; 2) naujų technologijų energijos taupymui naudojimas; 3) naujų vandens taupymo technologijų naudojimas; 4) naujų efektyvių priemonių ir technologijų nuotekų valymui naudojimas; 5) naujų praktikų ir veiklų, siekiant sumažinti ar išvengti susidarančių atliekų kiekį ir su jomis susijusį pavojų, taikymas; 6) naujoviškų produktų diegimas; 7) specialistų kvalifikacijos kėlimas, konsultavimas ir mokymas; 8) akvakultūros ūkių / įmonių dalyvavimas konferencijose, parodose susipažįstant su naujausiomis mokslo naujovėmis ir technologijomis</t>
  </si>
  <si>
    <t xml:space="preserve">APLINKOS TVARUMO DIMENSIJA </t>
  </si>
  <si>
    <t xml:space="preserve">Saugių pašarų naudojimas </t>
  </si>
  <si>
    <t xml:space="preserve">Ligų prevencijos priemonių taikymas </t>
  </si>
  <si>
    <t xml:space="preserve">Tvarių akvakultūros gyvūnų sveikatos valdymo praktikų taikymas </t>
  </si>
  <si>
    <t xml:space="preserve">Optimalios laikymo sąlygos </t>
  </si>
  <si>
    <t xml:space="preserve">Patekimų į / pabėgimų iš auginimo tvenkinių ir talpų priemonių taikymas </t>
  </si>
  <si>
    <t xml:space="preserve">Paukščių ir medžiojamųjų gyvūnų valdymo priemonių taikymas </t>
  </si>
  <si>
    <t xml:space="preserve">Streso vengimo praktikų taikymas </t>
  </si>
  <si>
    <t xml:space="preserve">Biologinės įvairovės išsaugojimo būklės gerinimo veiklos vykdymas </t>
  </si>
  <si>
    <t xml:space="preserve">Retų ir (ar) saugomų žuvų rūšių populiacijos išsaugojimas </t>
  </si>
  <si>
    <t xml:space="preserve">Svetimų ir nevietinių akvakultūros gyvūnų rūšių auginimas </t>
  </si>
  <si>
    <t xml:space="preserve">Medžiagų patekimą į aplinką mažinančių priemonių taikymas </t>
  </si>
  <si>
    <t xml:space="preserve">Tvarus energijos valdymas </t>
  </si>
  <si>
    <t xml:space="preserve">Vandens naudojimo intensyvumas </t>
  </si>
  <si>
    <t xml:space="preserve">Tvarus vandens valdymas </t>
  </si>
  <si>
    <t xml:space="preserve">Atliekų valdymas </t>
  </si>
  <si>
    <t xml:space="preserve">Praktikų, kuriomis diegiamos inovacijos ir vykdomi moksliniai tyrimai, taikymas </t>
  </si>
  <si>
    <t xml:space="preserve">SOCIALINĖ TVARUMO DIMENSIJA </t>
  </si>
  <si>
    <t xml:space="preserve">Darbo saugos ir higienos priemonių naudojimas </t>
  </si>
  <si>
    <t xml:space="preserve">Darbo užmokesčio lygis </t>
  </si>
  <si>
    <t xml:space="preserve">Nacionalinių teisės aktų laikymasis </t>
  </si>
  <si>
    <t>Pavadinimas ir eilės Nr.</t>
  </si>
  <si>
    <t xml:space="preserve">Aplinka </t>
  </si>
  <si>
    <t xml:space="preserve">Gyvūnų gerovė </t>
  </si>
  <si>
    <t xml:space="preserve">Gyvūnų mityba </t>
  </si>
  <si>
    <t xml:space="preserve">Saugių pašarų naudojimas – tai kokybinis akvakultūros gyvūnų šėrimo valdymo rodiklis. </t>
  </si>
  <si>
    <t xml:space="preserve">Apskaičiavimo būdas – rodiklio reikšmė apskaičiuojama kaip atsakymų į klausimus balų aritmetinis vidurkis: </t>
  </si>
  <si>
    <r>
      <t>Rodiklis = Σ P</t>
    </r>
    <r>
      <rPr>
        <sz val="6"/>
        <color rgb="FF000000"/>
        <rFont val="Times New Roman"/>
        <family val="1"/>
        <charset val="186"/>
      </rPr>
      <t xml:space="preserve">i </t>
    </r>
    <r>
      <rPr>
        <sz val="9"/>
        <color rgb="FF000000"/>
        <rFont val="Times New Roman"/>
        <family val="1"/>
        <charset val="186"/>
      </rPr>
      <t xml:space="preserve">/ N </t>
    </r>
  </si>
  <si>
    <r>
      <t>Čia: P</t>
    </r>
    <r>
      <rPr>
        <sz val="6"/>
        <color rgb="FF000000"/>
        <rFont val="Times New Roman"/>
        <family val="1"/>
        <charset val="186"/>
      </rPr>
      <t>i</t>
    </r>
    <r>
      <rPr>
        <sz val="9"/>
        <color rgb="FF000000"/>
        <rFont val="Times New Roman"/>
        <family val="1"/>
        <charset val="186"/>
      </rPr>
      <t xml:space="preserve">: </t>
    </r>
    <r>
      <rPr>
        <i/>
        <sz val="9"/>
        <color rgb="FF000000"/>
        <rFont val="Times New Roman"/>
        <family val="1"/>
        <charset val="186"/>
      </rPr>
      <t xml:space="preserve">i </t>
    </r>
    <r>
      <rPr>
        <sz val="9"/>
        <color rgb="FF000000"/>
        <rFont val="Times New Roman"/>
        <family val="1"/>
        <charset val="186"/>
      </rPr>
      <t xml:space="preserve">klausimo įvertinimas; N: klausimų, kurie taikomi, skaičius. </t>
    </r>
  </si>
  <si>
    <t xml:space="preserve">Apskaičiuojant „Taip / Ne“ konvertuojami į: </t>
  </si>
  <si>
    <t xml:space="preserve">Taip = 10 balų; Ne = 0 balų </t>
  </si>
  <si>
    <t xml:space="preserve">Balas </t>
  </si>
  <si>
    <t xml:space="preserve">Akvakultūros tvarios gamybos rodiklių  aprašai </t>
  </si>
  <si>
    <t xml:space="preserve">Gyvūnų sveikata </t>
  </si>
  <si>
    <t xml:space="preserve">Ligų prevencija </t>
  </si>
  <si>
    <t xml:space="preserve">Ligų prevencijos priemonių taikymas – tai kokybinis akvakultūros gyvūnų sveikatos valdymo, taikant ligų prevencijos priemones, rodiklis. </t>
  </si>
  <si>
    <r>
      <t>1.1.2.</t>
    </r>
    <r>
      <rPr>
        <b/>
        <sz val="7"/>
        <color rgb="FF000000"/>
        <rFont val="Times New Roman"/>
        <family val="1"/>
        <charset val="186"/>
      </rPr>
      <t xml:space="preserve">           </t>
    </r>
    <r>
      <rPr>
        <b/>
        <sz val="9"/>
        <color rgb="FF000000"/>
        <rFont val="Times New Roman"/>
        <family val="1"/>
        <charset val="186"/>
      </rPr>
      <t xml:space="preserve">LIGŲ PREVENCIJOS PRIEMONIŲ TAIKYMAS </t>
    </r>
  </si>
  <si>
    <r>
      <t>1.1.1.</t>
    </r>
    <r>
      <rPr>
        <b/>
        <sz val="7"/>
        <color rgb="FF000000"/>
        <rFont val="Times New Roman"/>
        <family val="1"/>
        <charset val="186"/>
      </rPr>
      <t xml:space="preserve">           </t>
    </r>
    <r>
      <rPr>
        <b/>
        <sz val="9"/>
        <color rgb="FF000000"/>
        <rFont val="Times New Roman"/>
        <family val="1"/>
        <charset val="186"/>
      </rPr>
      <t xml:space="preserve">SAUGIŲ PAŠARŲ NAUDOJIMAS </t>
    </r>
  </si>
  <si>
    <t>6. laikomasi metabolitų kiekio reikalavimų (taikomas tik uždarosioms akvakultūros sistemoms);</t>
  </si>
  <si>
    <t>7. naudojamos vandens lygio, jo pratekėjimo ir vandenyje ištirpusio deguonies kiekio kontrolės sistemos (taikomas tik uždarosioms akvakultūros sistemoms).</t>
  </si>
  <si>
    <t>5. ištekančio ir (ar) išleidžiamo vandens kokybė atitinka 2006 m. gegužės 17 d. Lietuvos Respublikos aplinkos ministro įsakymo Nr. D1-236 ,,Dėl Nuotekų tvarkymo reglamento patvirtinimo“ 6 priede nustatytus reikalavimus ir kituose nacionaliniuose teisės aktuose numatytus normatyvus) (taikomas tik tvenkinių akvakultūrai).</t>
  </si>
  <si>
    <t>2. laikomasi vandenyje ištirpusio deguonies kiekio reikalavimų pagal 2005 m. lapkričio 21 d. Žuvininkystės departamento prie Lietuvos Respublikos žemės ūkio ministerijos direktoriaus įsakymu Nr. V1-49 „Dėl Žuvų auginimo žuvininkystės tvenkiniuose technologinių normų patvirtinimo“ patvirtintas žuvų auginimo žuvininkystės tvenkiniuose technologines normas (taikomas tik tvenkinių akvakultūrai);</t>
  </si>
  <si>
    <t>3. išgaudant žuvis, naudojami tinkami tinklai (bemazgis tinklas, tinklo storis ir akies dydis tinkamas žuvų rūšiai ir dydžiui)(taikomas tik tvenkinių akvakultūrai);</t>
  </si>
  <si>
    <t>4. laikomasi akvakultūros gyvūnų pernešimo, perkėlimo, transportavimo ir laikymo iki skerdimo tvarkos reikalavimų pagal 2005 m. lapkričio 21 d. Žuvininkystės departamento prie Lietuvos Respublikos žemės ūkio ministerijos direktoriaus įsakymą Nr. V1-49 „Dėl Žuvų auginimo žuvininkystės tvenkiniuose technologinių normų patvirtinimo“ (taikomas tik tvenkinių akvakultūrai);</t>
  </si>
  <si>
    <t>Taikomos streso vengimo praktikos: 1. užtikrinamas kuo trumpesnis akvakultūros gyvūnų buvimo be vandens laikas; 2. laikomasi vandenyje ištirpusio deguonies kiekio reikalavimų pagal 2005 m. lapkričio 21 d. Žuvininkystės departamento prie Lietuvos Respublikos žemės ūkio ministerijos direktoriaus įsakymu Nr. V1-49 „Dėl Žuvų auginimo žuvininkystės tvenkiniuose technologinių normų patvirtinimo“ patvirtintas žuvų auginimo žuvininkystės tvenkiniuose technologines normas (taikomas tik tvenkinių akvakultūrai); 3. išgaudant žuvis, naudojami tinkami tinklai (bemazgis tinklas, tinklo storis ir akies dydis tinkamas žuvų rūšiai ir dydžiui)(taikomas tik tvenkinių akvakultūrai); 4. laikomasi akvakultūros gyvūnų pernešimo, perkėlimo, transportavimo ir laikymo iki skerdimo tvarkos reikalavimų pagal 2005 m. lapkričio 21 d. Žuvininkystės departamento prie Lietuvos Respublikos žemės ūkio ministerijos direktoriaus įsakymą Nr. V1-49 „Dėl Žuvų auginimo žuvininkystės tvenkiniuose technologinių normų patvirtinimo“ (taikomas tik tvenkinių akvakultūrai); 5. naudojami tinkami gyvų žuvų svaiginimo ir žudymo metodai laikantis reikalavimų, nustatytų 2009 m. rugsėjo 24 d. Tarybos reglamente (EB) Nr. 1099/2009 dėl žudomų gyvūnų apsaugos ir Veterinarijos reikalavimų gyvų žuvų tvarkymui mažmeninės prekybos subjektuose, patvirtintų Valstybinės maisto ir veterinarijos tarnybos direktoriaus 2007 m. birželio 28 d. įsakymu Nr. B1-571 „Dėl veterinarijos reikalavimų gyvų žuvų tvarkymui mažmeninės prekybos subjektuose patvirtinimo“; 6. laikomasi metabolitų kiekio reikalavimų (taikomas tik uždarosioms akvakultūros sistemoms); 7. naudojamos vandens lygio, jo pratekėjimo ir vandenyje ištirpusio deguonies kiekio kontrolės sistemos (taikomas tik uždarosioms akvakultūros sistemoms).</t>
  </si>
  <si>
    <t>Akvakultūros gyvūnų skerdimo atliekų panaudojimas:</t>
  </si>
  <si>
    <t>1.1.2.1</t>
  </si>
  <si>
    <t xml:space="preserve">Rodiklio kategorija vertinimo sistemoje: </t>
  </si>
  <si>
    <t xml:space="preserve">Papildomas (pasirinktinis) (2) </t>
  </si>
  <si>
    <t xml:space="preserve">Gyvūnų sveikatos palaikymas </t>
  </si>
  <si>
    <t xml:space="preserve">Tvarių akvakultūros gyvūnų sveikatos valdymo praktikų taikymas – tai kokybinis akvakultūros gyvūnų sveikatos valdymo, taikant gyvūnų sveikatos palaikymo priemones, rodiklis. </t>
  </si>
  <si>
    <t>Kai papildomas rodiklis nepasirenkamas, prie visų klausimų reikia pasirinkti „Netaikoma“. Kai pasirenkama taikyti šį papildomas rodiklį– skaičiuojamas rodiklių Nr. 1.1.2.1. Nr. 1.1.2. atsakymų į klausimus vidurkis.</t>
  </si>
  <si>
    <t xml:space="preserve">Duomenys gauti ūkio / įmonės apklausos būdu </t>
  </si>
  <si>
    <t xml:space="preserve">Čia: Pi: i klausimo įvertinimas; N: klausimų, kurie taikomi, skaičius. Kai pasirenkamas taikyti papildomas rodiklis Nr. 1.1.2.1. – skaičiuojamas abiejų rodiklių atsakymų į klausimus vidurkis. </t>
  </si>
  <si>
    <t>1.1.3.1.</t>
  </si>
  <si>
    <t>1.1.3.2.</t>
  </si>
  <si>
    <t>1.1.3.3.</t>
  </si>
  <si>
    <t xml:space="preserve">Gyvūnų laikymas ir elgsena </t>
  </si>
  <si>
    <t xml:space="preserve">Optimalios laikymo sąlygos – tai kokybinis akvakultūros gyvūnų laikymo valdymo rodiklis. </t>
  </si>
  <si>
    <r>
      <t>Čia: P</t>
    </r>
    <r>
      <rPr>
        <sz val="6"/>
        <color rgb="FF000000"/>
        <rFont val="Times New Roman"/>
        <family val="1"/>
        <charset val="186"/>
      </rPr>
      <t>i</t>
    </r>
    <r>
      <rPr>
        <sz val="9"/>
        <color rgb="FF000000"/>
        <rFont val="Times New Roman"/>
        <family val="1"/>
        <charset val="186"/>
      </rPr>
      <t xml:space="preserve">: </t>
    </r>
    <r>
      <rPr>
        <i/>
        <sz val="9"/>
        <color rgb="FF000000"/>
        <rFont val="Times New Roman"/>
        <family val="1"/>
        <charset val="186"/>
      </rPr>
      <t xml:space="preserve">i </t>
    </r>
    <r>
      <rPr>
        <sz val="9"/>
        <color rgb="FF000000"/>
        <rFont val="Times New Roman"/>
        <family val="1"/>
        <charset val="186"/>
      </rPr>
      <t xml:space="preserve">klausimo įvertinimas; N: klausimų, kurie taikomi, skaičius. Kai pasirenkamas taikyti papildomas (-mi)  rodiklis (-iai) Nr. 1.1.3.1. ir (arba) Nr. 1.1.3.2. ir (arba) Nr. 1.1.3.3. – skaičiuojamas šio ir visų pasirinktų rodiklių atsakymų į klausimus vidurkis. </t>
    </r>
  </si>
  <si>
    <t xml:space="preserve">1.1.3. OPTIMALIOS LAIKYMO SĄLYGOS </t>
  </si>
  <si>
    <t xml:space="preserve">Patekimų ir bėgimų prevencija </t>
  </si>
  <si>
    <t xml:space="preserve">patekimų į auginimo tvenkinius ir talpyklas ir pabėgimų iš jų prevencijos priemonių taikymas – tai kokybinis gyvūnų laikymo valdymo, siekiant išvengti neigiamo poveikio vietinėms rūšims ir biologinei įvairovei bei tikimybės, kad akvakultūros gyvūnai taps invaziniais, rodiklis. </t>
  </si>
  <si>
    <t>Kai papildomas rodiklis nepasirenkamas, prie visų klausimų reikia pasirinkti „Netaikoma“. Kai pasirenkama taikyti šį papildomas rodiklį– skaičiuojamas privalomo rodiklio Nr. 1.1.3. ir visų pasirinktų rodiklių (Nr. 1.1.3.2. ir (arba) Nr. 1.1.3.1. ir (arba) Nr. 1.1.3.3.) atsakymų į klausimus vidurkis.</t>
  </si>
  <si>
    <t>Taip = 10 balų; Ne = 0 balų</t>
  </si>
  <si>
    <t>1.1.2.1. TVARIŲ AKVAKULTŪROS GYVŪNŲ SVEIKATOS VALDYMO PRAKTIKŲ TAIKYMAS</t>
  </si>
  <si>
    <r>
      <t>1.1.3.2.</t>
    </r>
    <r>
      <rPr>
        <b/>
        <sz val="7"/>
        <color rgb="FF000000"/>
        <rFont val="Times New Roman"/>
        <family val="1"/>
        <charset val="186"/>
      </rPr>
      <t xml:space="preserve">      </t>
    </r>
    <r>
      <rPr>
        <b/>
        <sz val="9"/>
        <color rgb="FF000000"/>
        <rFont val="Times New Roman"/>
        <family val="1"/>
        <charset val="186"/>
      </rPr>
      <t>PATEKIMŲ Į AUGINIMO TVENKINIUS IR TALPYKLAS IR PABĖGIMŲ IŠ JŲ PREVENCIJOS PRIEMONIŲ TAIKYMAS</t>
    </r>
  </si>
  <si>
    <t xml:space="preserve">Paukščių ir medžiojamųjų gyvūnų valdymas </t>
  </si>
  <si>
    <t xml:space="preserve">Paukščių (žuvlesių ir lesiančių akvakultūros gyvūnų pašarus) ir medžiojamųjų gyvūnų valdymo priemonių taikymas – tai kokybinis akvakultūros gyvūnų laikymo valdymo, siekiant apsaugoti akvakultūros ūkį /įmonę nuo didelės žalos, rodiklis. </t>
  </si>
  <si>
    <t>Kai papildomas rodiklis nepasirenkamas, prie visų klausimų reikia pasirinkti „Netaikoma“. Kai pasirenkama taikyti šį papildomas rodiklį– skaičiuojamas privalomo rodiklio Nr. 1.1.3. ir visų pasirinktų rodiklių (Nr. 1.1.3.3. ir (arba) Nr. 1.1.3.1. ir (arba) Nr. 1.1.3.2.) atsakymų į klausimus vidurkis.</t>
  </si>
  <si>
    <r>
      <t>1.1.3.3.</t>
    </r>
    <r>
      <rPr>
        <b/>
        <sz val="7"/>
        <color rgb="FF000000"/>
        <rFont val="Times New Roman"/>
        <family val="1"/>
        <charset val="186"/>
      </rPr>
      <t xml:space="preserve">      </t>
    </r>
    <r>
      <rPr>
        <b/>
        <sz val="9"/>
        <color rgb="FF000000"/>
        <rFont val="Times New Roman"/>
        <family val="1"/>
        <charset val="186"/>
      </rPr>
      <t>PAUKŠČIŲ (ŽUVLESIŲ IR LESIANČIŲ AKVAKULTŪROS GYVŪNŲ PAŠARUS) IR MEDŽIOJAMŲJŲ GYVŪNŲ VALDYMO PRIEMONIŲ TAIKYMAS</t>
    </r>
  </si>
  <si>
    <t xml:space="preserve">Streso vengimas </t>
  </si>
  <si>
    <t xml:space="preserve">Streso vengimo praktikų taikymas – tai kokybinis akvakultūros gyvūnų laikymo valdymo, taikant streso vengimo praktikas, rodiklis. </t>
  </si>
  <si>
    <r>
      <t>1.1.4.</t>
    </r>
    <r>
      <rPr>
        <b/>
        <sz val="7"/>
        <color rgb="FF000000"/>
        <rFont val="Times New Roman"/>
        <family val="1"/>
        <charset val="186"/>
      </rPr>
      <t xml:space="preserve">           </t>
    </r>
    <r>
      <rPr>
        <b/>
        <sz val="9"/>
        <color rgb="FF000000"/>
        <rFont val="Times New Roman"/>
        <family val="1"/>
        <charset val="186"/>
      </rPr>
      <t xml:space="preserve">STRESO VENGIMO PRAKTIKŲ TAIKYMAS </t>
    </r>
  </si>
  <si>
    <t xml:space="preserve">1.2.1. BIOLOGINĖS ĮVAIROVĖS IŠSAUGOJIMAS / BŪKLĖS GERINIMAS </t>
  </si>
  <si>
    <t xml:space="preserve">Privalomasis (1) </t>
  </si>
  <si>
    <t xml:space="preserve">Biologinė įvairovė </t>
  </si>
  <si>
    <t xml:space="preserve">Biologinės įvairovės nykimo sustabdymas, apsauga ir atkūrimas </t>
  </si>
  <si>
    <t xml:space="preserve">Biologinės įvairovės išsaugojimas ir gerinimas </t>
  </si>
  <si>
    <t xml:space="preserve">Biologinės įvairovės išsaugojimas / būklės gerinimas – tai kokybinis biologinės įvairovės apsaugos ir atkūrimo stebėsenos rodiklis. </t>
  </si>
  <si>
    <r>
      <t>Čia: P</t>
    </r>
    <r>
      <rPr>
        <sz val="6"/>
        <color rgb="FF000000"/>
        <rFont val="Times New Roman"/>
        <family val="1"/>
        <charset val="186"/>
      </rPr>
      <t>i</t>
    </r>
    <r>
      <rPr>
        <sz val="9"/>
        <color rgb="FF000000"/>
        <rFont val="Times New Roman"/>
        <family val="1"/>
        <charset val="186"/>
      </rPr>
      <t xml:space="preserve">: </t>
    </r>
    <r>
      <rPr>
        <i/>
        <sz val="9"/>
        <color rgb="FF000000"/>
        <rFont val="Times New Roman"/>
        <family val="1"/>
        <charset val="186"/>
      </rPr>
      <t xml:space="preserve">i </t>
    </r>
    <r>
      <rPr>
        <sz val="9"/>
        <color rgb="FF000000"/>
        <rFont val="Times New Roman"/>
        <family val="1"/>
        <charset val="186"/>
      </rPr>
      <t xml:space="preserve">klausimo įvertinimas; N: klausimų, kurie taikomi, skaičius. Kai pasirenkamas taikyti papildomas (-mi)  rodiklis (-iai) Nr. 1.2.1.1. ir (arba) Nr. 1.2.1.2. ir (arba) Nr. 1.2.1.3. – skaičiuojamas šio ir visų pasirinktų rodiklių atsakymų į klausimus vidurkis. </t>
    </r>
  </si>
  <si>
    <t xml:space="preserve">1.2.1.1. RETŲ IR / AR SAUGOMŲ ŽUVŲ RŪŠIŲ POPULIACIJOS IŠSAUGOJIMAS </t>
  </si>
  <si>
    <t xml:space="preserve">Retų ir / ar saugomų žuvų rūšių populiacijos išsaugojimas – tai kokybinis biologinės įvairovės nykimo sustabdymo, apsaugos ir atkūrimo, siekiant išsaugoti retų ir / ar saugomų žuvų rūšių populiaciją, rodiklis. </t>
  </si>
  <si>
    <t>Kai papildomas rodiklis nepasirenkamas, prie visų klausimų reikia pasirinkti „Netaikoma“. Kai pasirenkama taikyti šį papildomas rodiklį– skaičiuojamas privalomo rodiklio Nr. 1.2.1. ir visų pasirinktų rodiklių (Nr. 1.2.1.1. ir (arba) Nr. 1.2.1.2. ir (arba) Nr. 1.2.1.3.) atsakymų į klausimus vidurkis.</t>
  </si>
  <si>
    <t xml:space="preserve">1.2.1.2. SVETIMŲ IR NEVIETINIŲ AKVAKULTŪROS GYVŪNŲ RŪŠIŲ AUGINIMAS </t>
  </si>
  <si>
    <t xml:space="preserve">Svetimų ir nevietinių rūšių auginimas – tai kokybinis biologinės įvairovės apsaugos, auginant svetimas ir nevietines akvakultūros gyvūnų rūšis, rodiklis. </t>
  </si>
  <si>
    <t>Kai papildomas rodiklis nepasirenkamas, prie visų klausimų reikia pasirinkti „Netaikoma“. Kai pasirenkama taikyti šį papildomas rodiklį– skaičiuojamas privalomo rodiklio Nr. 1.2.1. ir visų pasirinktų rodiklių (Nr. 1.2.1.2. ir (arba) Nr. 1.2.1.1. ir (arba) Nr. 1.2.1.3.) atsakymų į klausimus vidurkis.</t>
  </si>
  <si>
    <t>1.3.1. MEDŽIAGŲ PATEKIMĄ Į APLINKĄ MAŽINANČIŲ PRIEMONIŲ TAIKYMAS</t>
  </si>
  <si>
    <t xml:space="preserve">Poveikis klimatui ir aplinkos taršai </t>
  </si>
  <si>
    <t xml:space="preserve">Medžiagų patekimą į aplinką mažinančių priemonių taikymas – tai kokybinis poveikio klimatui ir aplinkos taršai valdymo, kontroliuojant į aplinką patenkančias medžiagas, rodiklis. </t>
  </si>
  <si>
    <r>
      <t>Čia: P</t>
    </r>
    <r>
      <rPr>
        <sz val="6"/>
        <color rgb="FF000000"/>
        <rFont val="Times New Roman"/>
        <family val="1"/>
        <charset val="186"/>
      </rPr>
      <t>i</t>
    </r>
    <r>
      <rPr>
        <sz val="9"/>
        <color rgb="FF000000"/>
        <rFont val="Times New Roman"/>
        <family val="1"/>
        <charset val="186"/>
      </rPr>
      <t xml:space="preserve">: </t>
    </r>
    <r>
      <rPr>
        <i/>
        <sz val="9"/>
        <color rgb="FF000000"/>
        <rFont val="Times New Roman"/>
        <family val="1"/>
        <charset val="186"/>
      </rPr>
      <t xml:space="preserve">i </t>
    </r>
    <r>
      <rPr>
        <sz val="9"/>
        <color rgb="FF000000"/>
        <rFont val="Times New Roman"/>
        <family val="1"/>
        <charset val="186"/>
      </rPr>
      <t xml:space="preserve">klausimo įvertinimas </t>
    </r>
  </si>
  <si>
    <t xml:space="preserve">N: klausimų, kurie taikomi, skaičius. </t>
  </si>
  <si>
    <t>Atsinaujinančios energijos gamyba ir vartojimo intensyvumas:</t>
  </si>
  <si>
    <t xml:space="preserve">Asinaujinančios energijos (pvz., saulės šilumos sistemų, fotovoltinių elementų, vėjo turbinų, katilų, kūrenamų tausiai gaminama biomase, biodujų ir kt.) dalis bendrame metiniame suvartotos energijos kiekyje (proc.) - ≥ 20 % </t>
  </si>
  <si>
    <t xml:space="preserve">atsinaujinančios energijos (pvz., saulės šilumos sistemų, fotovoltinių elementų, vėjo turbinų, katilų, kūrenamų tausiai gaminama biomase, biodujų ir kt.) dalis bendrame metiniame suvartotos energijos kiekyje (proc.) - ≥ 20 % </t>
  </si>
  <si>
    <t>Auginamos vietinių ir / arba veislinių rūšių žuvys (lydekos, lynai, karosai, šamai, starkiai,  Šilavoto karpiai, kt.) sudaro daugiau nei 30 % realizuojamos savo užaugintos produkcijos (taikoma tik tvenkinių akvakultūrai)</t>
  </si>
  <si>
    <t>1. bendrojo suvartojamo vandens iš įvairių šaltinių kiekio vienam užaugintos akvakultūros produkcijos kilogramui apskaičiavimas ir tų duomenų naudojimas atliekant analizę (taikomas tik uždarosioms akvakultūros sistemoms);</t>
  </si>
  <si>
    <t>Parengtas ir įgyvendinamas vandens valdymo planas, įskaitant šiuos elementus: 1. bendrojo suvartojamo vandens iš įvairių šaltinių kiekio vienam užaugintos akvakultūros produkcijos kilogramui apskaičiavimas ir tų duomenų naudojimas atliekant analizę (taikomas tik uždarosioms akvakultūros sistemoms); 2. kiekvieno su akvakultūra susijusio proceso, kuriam vykdyti reikia vandens, metu suvartojamo vandens kiekio (nurodant paėmimo šaltinį) matavimas ir registravimas bent kas mėnesį(taikomas tik uždarosioms akvakultūros sistemoms), 3. bendrojo metinio suvartojamo vandens kiekio matavimas ir registravimas (punktas taikomas tik tvenkinių akvakultūrai).</t>
  </si>
  <si>
    <t>2. kiekvieno su akvakultūra susijusio proceso metu, kuriam vykdyti reikia vandens, suvartojamo vandens kiekio (nurodant paėmimo šaltinį) matavimas ir registravimas bent kas mėnesį (taikomas tik uždarosioms akvakultūros sistemoms);</t>
  </si>
  <si>
    <t>3. bendrojo metinio suvartojamo vandens kiekio matavimas ir registravimas (punktas taikomas tik tvenkinių akvakultūrai).</t>
  </si>
  <si>
    <t xml:space="preserve">Energija ir vanduo </t>
  </si>
  <si>
    <t xml:space="preserve">Energijos naudojimas </t>
  </si>
  <si>
    <t xml:space="preserve">Energijos valdymo plano ar atskirų elementų įgyvendinimas – tai kokybinis energijos naudojimo rodiklis. </t>
  </si>
  <si>
    <t>1.4.1. ENERGIJOS VALDYMO PLANO AR ATSKIRŲ ELEMENTŲ ĮGYVENDINIMAS</t>
  </si>
  <si>
    <t xml:space="preserve">1.4.2. ATSINAUJINANČIOS ENERGIJOS DALIS BENDRAME SUVARTOTOS ENERGIJOS KIEKYJE </t>
  </si>
  <si>
    <t xml:space="preserve">Atsinaujinanti energija </t>
  </si>
  <si>
    <t xml:space="preserve">Atsinaujinančios energijos dalis bendrame suvartotos energijos kiekyje (proc.) – tai kiekybinis rodiklis, apskaičiuojamas kaip atsinaujinančios energijos ir visos ūkyje / įmonėje suvartotos energijos santykis per kalendorinius metus. </t>
  </si>
  <si>
    <t xml:space="preserve">Atsinaujinanti energija – tai energija, gauta iš atsinaujinančių energijos išteklių – saulės šilumos sistemų, fotovoltinių elementų, vėjo turbinų, katilų, kūrenamų tausiai gaminama biomase, biodujų ir kt. </t>
  </si>
  <si>
    <t xml:space="preserve">≥ 20 %   10 balų </t>
  </si>
  <si>
    <t xml:space="preserve">Vandens valdymo plano ar atskirų elementų įgyvendinimas – tai kokybinis vandens naudojimo rodiklis. </t>
  </si>
  <si>
    <t xml:space="preserve">. Apskaičiavimo būdas – rodiklio reikšmė </t>
  </si>
  <si>
    <t>1.4.3. VANDENS VALDYMO PLANO AR ATSKIRŲ ELEMENTŲ ĮGYVENDINIMAS</t>
  </si>
  <si>
    <t xml:space="preserve">1.4.4. VANDENS NAUDOJIMO INTENSYVUMAS </t>
  </si>
  <si>
    <t xml:space="preserve">Per parą pakeičiamo vandens dalis, palyginti su visos uždarosios akvakultūros sistemos tūriu, procentais – tai kiekybinis rodiklis, apskaičiuojamas kaip paros vandens sąnaudų ir visos uždarosios akvakultūros sistemos tūrio santykis. </t>
  </si>
  <si>
    <t xml:space="preserve">Rodiklis taikomas uždarosioms akvakultūros sistemoms, todėl kai netaikoma pasirenkama „NETAIKOMA“ </t>
  </si>
  <si>
    <r>
      <t>ūkio / įmonės vandens naudojimo apskaitos duomenys</t>
    </r>
    <r>
      <rPr>
        <sz val="12"/>
        <color rgb="FF000000"/>
        <rFont val="Times New Roman"/>
        <family val="1"/>
        <charset val="186"/>
      </rPr>
      <t xml:space="preserve"> </t>
    </r>
    <r>
      <rPr>
        <sz val="9"/>
        <color rgb="FF000000"/>
        <rFont val="Times New Roman"/>
        <family val="1"/>
        <charset val="186"/>
      </rPr>
      <t xml:space="preserve">gauti ūkio / įmonės apklausos būdu </t>
    </r>
  </si>
  <si>
    <t xml:space="preserve">&lt; 5 % (10 balų) ≥ 5 % (0 balų) </t>
  </si>
  <si>
    <t>Dumblo  tvarkymas:</t>
  </si>
  <si>
    <t xml:space="preserve">Atliekos </t>
  </si>
  <si>
    <t xml:space="preserve">Atliekų susidarymas ir tvarkymas </t>
  </si>
  <si>
    <t xml:space="preserve">Atliekų perdirbimas, pakartotinis naudojimas </t>
  </si>
  <si>
    <t xml:space="preserve">Atliekų tvarkymas  – tai kokybinis atliekų tvarkymo, perdirbimo ar pakartotinio panaudojimo, rodiklis. </t>
  </si>
  <si>
    <r>
      <t>Čia: P</t>
    </r>
    <r>
      <rPr>
        <sz val="6"/>
        <color rgb="FF000000"/>
        <rFont val="Times New Roman"/>
        <family val="1"/>
        <charset val="186"/>
      </rPr>
      <t>i</t>
    </r>
    <r>
      <rPr>
        <sz val="9"/>
        <color rgb="FF000000"/>
        <rFont val="Times New Roman"/>
        <family val="1"/>
        <charset val="186"/>
      </rPr>
      <t xml:space="preserve">: </t>
    </r>
    <r>
      <rPr>
        <i/>
        <sz val="9"/>
        <color rgb="FF000000"/>
        <rFont val="Times New Roman"/>
        <family val="1"/>
        <charset val="186"/>
      </rPr>
      <t xml:space="preserve">i </t>
    </r>
    <r>
      <rPr>
        <sz val="9"/>
        <color rgb="FF000000"/>
        <rFont val="Times New Roman"/>
        <family val="1"/>
        <charset val="186"/>
      </rPr>
      <t>klausimo įvertinimas; N: klausimų, kurie taikomi, skaičius.</t>
    </r>
  </si>
  <si>
    <t>1.5.1. ATLIEKŲ TVARKIMAS</t>
  </si>
  <si>
    <t>1.5.2. DUMBLO TVARKYMAS</t>
  </si>
  <si>
    <t xml:space="preserve">Dumblo tvarkymas – tai kokybinis atliekų tvarkymo, jas perdirbant ar pakartotinai naudojant, rodiklis. </t>
  </si>
  <si>
    <t xml:space="preserve">Skerdimo atliekų kaip žaliavos kituose ūkiuose panaudojimas – tai kokybinis atliekų tvarkymo, jas perdirbant ar pakartotinai naudojant, rodiklis. </t>
  </si>
  <si>
    <r>
      <t>Čia: P</t>
    </r>
    <r>
      <rPr>
        <sz val="6"/>
        <color rgb="FF000000"/>
        <rFont val="Times New Roman"/>
        <family val="1"/>
        <charset val="186"/>
      </rPr>
      <t>i</t>
    </r>
    <r>
      <rPr>
        <sz val="9"/>
        <color rgb="FF000000"/>
        <rFont val="Times New Roman"/>
        <family val="1"/>
        <charset val="186"/>
      </rPr>
      <t xml:space="preserve">: </t>
    </r>
    <r>
      <rPr>
        <i/>
        <sz val="9"/>
        <color rgb="FF000000"/>
        <rFont val="Times New Roman"/>
        <family val="1"/>
        <charset val="186"/>
      </rPr>
      <t xml:space="preserve">i </t>
    </r>
    <r>
      <rPr>
        <sz val="9"/>
        <color rgb="FF000000"/>
        <rFont val="Times New Roman"/>
        <family val="1"/>
        <charset val="186"/>
      </rPr>
      <t xml:space="preserve">klausimo įvertinimas; N: klausimų, kurie taikomi, skaičius. Kai pasirenkamas taikyti papildomas rodiklis Nr. 1.5.3.1. – skaičiuojamas abiejų rodiklių atsakymų į klausimus vidurkis. </t>
    </r>
  </si>
  <si>
    <t xml:space="preserve">Papildomas (pasirinktinis) – 2 </t>
  </si>
  <si>
    <t xml:space="preserve">Pavojingų atliekų ir jų pakuočių tvarkymas ir laikymas </t>
  </si>
  <si>
    <t xml:space="preserve">Šalutinių gyvūninių produktų, atliekų ir jų pakuočių tvarkymas – kokybinis pavojingų atliekų tvarkymo rodiklis. </t>
  </si>
  <si>
    <t xml:space="preserve">Gaišenos (nugaišę gyvūnai) pagal pavojaus visuomenės ir gyvūnų sveikatai, kylančio dėl tokių produktų, lygį priskiriamos 2 (iš trijų) šalutinių gyvūninių produktų kategorijai. </t>
  </si>
  <si>
    <t>Kai papildomas rodiklis nepasirenkamas, prie visų klausimų reikia pasirinkti „Netaikoma“. Kai pasirenkama taikyti šį papildomas rodiklį– skaičiuojamas rodiklių Nr. 1.5.3.1. Nr. 1.5.3. atsakymų į klausimus vidurkis.</t>
  </si>
  <si>
    <t xml:space="preserve">1.5.4. ATLIEKŲ SRAUTŲ VALDYMAS </t>
  </si>
  <si>
    <t xml:space="preserve">Atliekų valdymas – kokybinis atliekų ūkyje / įmonėje susidarymo ir tvarkymo rodiklis. </t>
  </si>
  <si>
    <t>1.5.3.1. ŠALUTINIŲ GYVŪNINIŲ PRODUKTŲ, ATLIEKŲ IR JŲ PAKUOČIŲ TVARKYMAS IR LAIKYMAS</t>
  </si>
  <si>
    <t>1.5.3. AKVAKULTŪROS GYVŪNŲ SKERDIMO ATLIEKŲ PANAUDOJIMAS</t>
  </si>
  <si>
    <r>
      <t>1.1.</t>
    </r>
    <r>
      <rPr>
        <b/>
        <sz val="7"/>
        <color rgb="FF000000"/>
        <rFont val="Times New Roman"/>
        <family val="1"/>
        <charset val="186"/>
      </rPr>
      <t xml:space="preserve">   </t>
    </r>
    <r>
      <rPr>
        <b/>
        <sz val="9"/>
        <color rgb="FF000000"/>
        <rFont val="Times New Roman"/>
        <family val="1"/>
        <charset val="186"/>
      </rPr>
      <t> </t>
    </r>
  </si>
  <si>
    <t>1.2.1.1.</t>
  </si>
  <si>
    <t>1.2.1.2.</t>
  </si>
  <si>
    <t>1.2.1.3.</t>
  </si>
  <si>
    <t xml:space="preserve">Poveikis klimatui </t>
  </si>
  <si>
    <t xml:space="preserve">1.3.1. </t>
  </si>
  <si>
    <t xml:space="preserve">1.4.1. </t>
  </si>
  <si>
    <t>Energijos valdymo plano ar atskirų elementų įgyvendinimas</t>
  </si>
  <si>
    <t>Atsinaujinančios energijos dalis bendrame suvartotos energijos kiekyje</t>
  </si>
  <si>
    <t>Vandens valdymo plano ar atskirų elementų įgyvendinimas</t>
  </si>
  <si>
    <t xml:space="preserve">Atliekų tvarkymas </t>
  </si>
  <si>
    <t>Dumblo tvarkymas</t>
  </si>
  <si>
    <t xml:space="preserve">Akvakultūros gyvūnų skerdimo atliekų panaudojimas </t>
  </si>
  <si>
    <t>1.5.3.1.</t>
  </si>
  <si>
    <t xml:space="preserve">2.1. BENDROJI PRIDĖTI VERTĖ </t>
  </si>
  <si>
    <t xml:space="preserve">2.2. GRYNASIS PELNINGUMAS </t>
  </si>
  <si>
    <t xml:space="preserve">Bendroji pridėtinė vertė, sukurta per darbo valandą </t>
  </si>
  <si>
    <t xml:space="preserve">Grynasis pelningumas </t>
  </si>
  <si>
    <t>1. investicijos į Mokslinius tyrimus ir technologinę plėtrą ir inovacijas;</t>
  </si>
  <si>
    <t>2. energijos taupymo technologijų naudojimas;</t>
  </si>
  <si>
    <t>3. vandens taupymo technologijų naudojimas;</t>
  </si>
  <si>
    <t>4. efektyvių priemonių ir technologijų nuotekoms valyti naudojimas;</t>
  </si>
  <si>
    <t>5. priemonių ir technologijų atliekoms tvarkyti naudojimas;</t>
  </si>
  <si>
    <t>6. naujų praktikų ir veiklų siekiant sumažinti ar išvengti susidarančių atliekų kiekį ir su jomis susijusį pavojų taikymas;</t>
  </si>
  <si>
    <t>7. naujoviškų produktų kūrimas ir gamyba.</t>
  </si>
  <si>
    <t xml:space="preserve">Darbo saugos ir higienos priemonių naudojimas: 1) darbuotojams suteikiamos nacionaliniais teisės aktais nustatytos darbo saugos priemonės ir nenustatyta per metus šioje srityje pažeidimų; 2) įrengtos darbuotojų persirengimo, maitinimosi, sanitarinės ir poilsio vietos; 3) diegiamos bendros darbo valdymo programos, skatinančios darbuotojų sveikatą ir gerovę </t>
  </si>
  <si>
    <t>Vykdomi vietos bendruomenės palaikymo veiksmai: 1. socialinių paslaugų teikimas (pvz., dienos centras, vaikų darželis ūkyje ir kt.;  2. komunalinių paslaugų teikimas (pvz., kelių priežiūros, buitinių nuotėkų išvežimo, gaisrinės pagalbos paslaugos ir kt.); 3. finansinė parama vietos bendruomenei; 4. ūkio / įmonės produktų tiekimas labdarai.</t>
  </si>
  <si>
    <t>Vykdomi bendruomenės švietimo ir konsultavimo veiksmai: 1. dalinimasis sėkme bendradarbiaujant su suinteresuotomis šalimis; 2. organizuojamos atviros ūkių / įmonių dienos, ekskursijos; 3. ūkio / įmonės prisistatymas socialiniuose tinkluose (pvz., FB ir kt.); 4. vykdomos edukacinės programos</t>
  </si>
  <si>
    <t>Darbuotojų kompetencijų didinimas:1) darbuotojai išklausę darbo saugos, sveikatos ir ekstremalių situacijų valdymo (nelaimingų atsitikimų, pirmosios pagalbos ir kt.) mokymus; 2) sudarytos sąlygos visiems darbuotojams visais jų darbo patirties etapais vienodomis ir nediskriminacinėmis sąlygomis ugdyti įgūdžius, mokytis ir stažuotis; 3) akvakultūros gyvūnus / akvakultūros sistemas prižiūri pakankamas atitinkamų sugebėjimų, žinių ir profesinę kompetenciją turinčių darbuotojų skaičius; 4) darbuotojai išklausę gyvūnų gerovės reikalavimų užtikrinimo gamybos procese, kitus su jų tiesioginiu darbu / pareigomis susijusius mokymus / įvadinį kursą, instruktažą.</t>
  </si>
  <si>
    <t xml:space="preserve">Mokamas ne mažesnis nei vidutinis metinis darbo užmokesčio vidurkis sektoriuje  </t>
  </si>
  <si>
    <t xml:space="preserve">Vykdomi vietos bendruomenės palaikymo veiksmai: </t>
  </si>
  <si>
    <t>1. socialinių paslaugų teikimas (pvz., dienos centras, vaikų darželis ūkyje ir kt.);</t>
  </si>
  <si>
    <t>2. komunalinių paslaugų teikimas (pvz., kelių priežiūros, buitinių nuotėkų išvežimo, gaisrinės pagalbos paslaugos ir kt.)</t>
  </si>
  <si>
    <t>3. finansinė parama vietos bendruomenei;</t>
  </si>
  <si>
    <t>4. ūkio / įmonės produktų tiekimas labdarai.</t>
  </si>
  <si>
    <t xml:space="preserve">Vykdomi bendruomenės švietimo ir konsultavimo veiksmai: </t>
  </si>
  <si>
    <t>1. dalinimasis sėkme bendradarbiaujant su suinteresuotomis šalimis;</t>
  </si>
  <si>
    <t>2. organizuojamos atviros ūkių / įmonių dienos, ekskursijos</t>
  </si>
  <si>
    <t>4. vykdomos edukacinės programos</t>
  </si>
  <si>
    <t xml:space="preserve">3. ūkio / įmonės prisistatymas socialiniuose tinkluose (pvz., FB ir kt.); </t>
  </si>
  <si>
    <t>3. SOCIALINIS TVARUMAS</t>
  </si>
  <si>
    <t>3.1.</t>
  </si>
  <si>
    <t>3.2.</t>
  </si>
  <si>
    <t>3.3.</t>
  </si>
  <si>
    <t>3.1.1.</t>
  </si>
  <si>
    <t>Darbuotojų kompetencijų didinimas:</t>
  </si>
  <si>
    <t>1. darbuotojai išklausę darbo saugos, sveikatos ir ekstremalių situacijų valdymo (nelaimingų atsitikimų, pirmosios pagalbos ir kt.) mokymus;</t>
  </si>
  <si>
    <t>3. akvakultūros gyvūnus / akvakultūros sistemas prižiūri pakankamas atitinkamų sugebėjimų, žinių ir profesinę kompetenciją turinčių darbuotojų skaičius;</t>
  </si>
  <si>
    <t>2. sudarytos sąlygos visiems darbuotojams visais jų darbo patirties etapais vienodomis ir nediskriminacinėmis sąlygomis ugdyti įgūdžius, mokytis ir stažuotis;</t>
  </si>
  <si>
    <t>4. darbuotojai išklausę gyvūnų gerovės reikalavimų užtikrinimo gamybos procese, kitus su jų tiesioginiu darbu / pareigomis susijusius mokymus / įvadinį kursą, instruktažą.</t>
  </si>
  <si>
    <t xml:space="preserve">Darbo saugos ir higienos priemonių naudojimas: </t>
  </si>
  <si>
    <t>1. darbuotojams suteikiamos nacionaliniais teisės aktais nustatytos darbo saugos priemonės ir nenustatyta per metus šioje srityje pažeidimų;</t>
  </si>
  <si>
    <t xml:space="preserve">2. įrengtos darbuotojų persirengimo, maitinimosi, sanitarinės ir poilsio vietos; </t>
  </si>
  <si>
    <t>3. diegiamos bendros darbo valdymo programos, skatinančios darbuotojų sveikatą ir gerovę.</t>
  </si>
  <si>
    <t xml:space="preserve">Vidutinis metinis darbo užmokestis įmonėje ne mažesnis nei  vidurkis sektoriuje  </t>
  </si>
  <si>
    <t>Vyrų ir moterų atlyginimo už tą patį darbą santykis 0,95 &gt;; &lt;1,05</t>
  </si>
  <si>
    <t>Vyrų ir moterų atlyginimo už tą patį darbą santykis  0,95 &gt;; &lt;1,05</t>
  </si>
  <si>
    <t xml:space="preserve">Vienodos galimybės </t>
  </si>
  <si>
    <t xml:space="preserve">3.4. </t>
  </si>
  <si>
    <t>3.4.1.</t>
  </si>
  <si>
    <t>3.4.2.</t>
  </si>
  <si>
    <t>SOCIALINIS TVARUMAS</t>
  </si>
  <si>
    <t>TVARIOS AKVAKULTŪROS GAMYBOS VERTINIMO SISTEMOS ELEMENTAI, JŲ REIKŠMINGUMAS IR INDĖLIO DALIS SKAIČIUOJANT TVAKUMO INDEKSĄ</t>
  </si>
  <si>
    <t xml:space="preserve">TVARIOS AKVAKULTŪROS GAMYBOS VERTINIMO SKAIČIUOKLĖ  </t>
  </si>
  <si>
    <t>(pildymo data)</t>
  </si>
  <si>
    <t>2.3.1.</t>
  </si>
  <si>
    <t>Tvarumo indekso reikšmė*</t>
  </si>
  <si>
    <t>* apvalinama iki trijų skaičių po kablelio</t>
  </si>
  <si>
    <t xml:space="preserve">EKONOMINĖ TVARUMO DIMENSIJA </t>
  </si>
  <si>
    <t>2.2.1</t>
  </si>
  <si>
    <t>2.3.1</t>
  </si>
  <si>
    <t>Vykdomi vietos bendruomenės palaikymo veiksmai</t>
  </si>
  <si>
    <t>Vykdomi bendruomenės švietimo ir konsultavimo veiksmai</t>
  </si>
  <si>
    <t xml:space="preserve">Darbuotojų kompetencijų didinimas </t>
  </si>
  <si>
    <t>3.4.</t>
  </si>
  <si>
    <t>Vienodos galimybės</t>
  </si>
  <si>
    <t>Atliekami vandens cheminiai tyrimai (be aprašo)</t>
  </si>
  <si>
    <t>Vietos lygmeniu pritaikytos rūšys (be aprašo)</t>
  </si>
  <si>
    <t>Grynasi pelnas + nusidėvėjimas</t>
  </si>
  <si>
    <t xml:space="preserve">Įsiskolinimo koeficientas </t>
  </si>
  <si>
    <t>Trumpalaikio įsiskolinimo koeficientas</t>
  </si>
  <si>
    <t>Įsiskolinimo koeficientas</t>
  </si>
  <si>
    <t>2.2.1.</t>
  </si>
  <si>
    <t xml:space="preserve">Pelnas prieš palūkanas, mokesčius, nusidėvėjimą ir amortizaciją (EBITDA) </t>
  </si>
  <si>
    <t xml:space="preserve">Didėja Bendroji pridėtinė vertė, sukurta per darbo valandą (Eur / h) </t>
  </si>
  <si>
    <t>Praktikų, kuriomis diegiamos inovacijos ir vykdomi moksliniai tyrimai, taikymas (24 mėn. iki klausimyno pildymo mėnesio) :</t>
  </si>
  <si>
    <t>(dokumento sudarytojo pavadinimas)</t>
  </si>
  <si>
    <t>Visų įsipareigojimų ir viso turto santykis (koeficientas) ≤ 0,85</t>
  </si>
  <si>
    <t>Trumpalaikių įsipareigojimų ir trumpalaikio turto santykis (koeficientas) ≤ 1</t>
  </si>
  <si>
    <t>4 priedas</t>
  </si>
  <si>
    <t xml:space="preserve">EBITDA: Grynasis pelnas+ Pelno mokestis+ Palūkanų sąnaudos - Palūkanų pajamos + Nusidėvėjimas+ Amortizacija  ≥ 0 EUR </t>
  </si>
  <si>
    <t xml:space="preserve">2.3. Pelnas prieš palūkanas, mokesčius, nusidėvėjimą ir amortizaciją (EBITDA) </t>
  </si>
  <si>
    <t xml:space="preserve">Papildomas (Pasirinktinis) (2) </t>
  </si>
  <si>
    <t xml:space="preserve">Kelių metų vidurkis sušvelnina trumpalaikius svyravimus. Dėl to grynojo pelningumo rodiklis gali būti skaičiuojamas ir pagal dviejų - trijų metų vidutinius GP, PP ir DP duomenis. </t>
  </si>
  <si>
    <t xml:space="preserve">EBITDA : Grynasis pelnas+ Pelno mokestis+ Palūkanų sąnaudos - Palūkanų pajamos + Nusidėvėjimas (Amortizacija)  ≥ 0 EUR </t>
  </si>
  <si>
    <t>EBITDA = GP+ Pelno mokestis+ Palūkanų sąnaudos - Palūkanų pajamos + Nusidėvėjimas (amortizacija)- Dotacijų, susijusios su turtu, panaudojimas</t>
  </si>
  <si>
    <t>≥ 0 Eur</t>
  </si>
  <si>
    <t>Eur</t>
  </si>
  <si>
    <t xml:space="preserve">  </t>
  </si>
  <si>
    <t>Optimalios laikymo sąlygos (1, 2 ir 3 punktams taikomi „Rekomendacijų dėl žuvų auginimo akvakultūros tvenkiniuose ir uždarose sistemose technologinių normų  parengimas“ galutinėje ataskaitoje  (https://zum.lrv.lt/media/viesa/saugykla/2024/1/dxkAYURn6K0.pdf )  pateiktos arba  Žuvininkystės departamento prie Lietuvos Respublikos žemės ūkio ministerijos direktoriaus 2005 lapkričio 21 d. įsakymu Nr. V1-49 „Dėl žuvų auginimo žuvininkystės tvenkiniuose technologinių normų patvirtinimo“ patvirtintos arba kituose Žemės ūkio ministro įsakymuose nustatytos normos (jei auginamoms žuvims minėtose šaltiniuose atitinkamos normos nėra nustatytos, galima rinkis „Netaikoma“ ):</t>
  </si>
  <si>
    <t>Taikomos streso vengimo praktikos (kai aktualu vadovautis „Rekomendacijų dėl žuvų auginimo akvakultūros tvenkiniuose ir uždarose sistemose technologinių normų  parengimas“ galutinėje ataskaitoje  (https://zum.lrv.lt/media/viesa/saugykla/2024/1/dxkAYURn6K0.pdf ) pateiktomis arba Lietuvos Respublikos žemės ūkio ministro patvirtintomis technologinėmis normomis):</t>
  </si>
  <si>
    <t>Vandens valdymo plano ar atskirų elementų įgyvendinimas (vertinami tik tie vandens šaltiniai, kurių suvartotą kiekį yra galimybė apskaityti):</t>
  </si>
  <si>
    <t xml:space="preserve">1. Pildoma teikti kartu su PĮP </t>
  </si>
  <si>
    <t>3. Tvarumo indeksas (bendras aplinkos, ekonominio ir socialinio tvarumo)  (turi būti  ≥ 4)</t>
  </si>
  <si>
    <t>4. Aplinkos tvarumo indeksas (turi būti  ≥ 1,6 teikiant PĮP)</t>
  </si>
  <si>
    <t>5. Ekonominio tvarumo indeksas (turi būti  ≥ 1,4 teikiant PĮP)</t>
  </si>
  <si>
    <r>
      <rPr>
        <b/>
        <sz val="11"/>
        <color theme="1"/>
        <rFont val="Times New Roman"/>
        <family val="1"/>
        <charset val="186"/>
      </rPr>
      <t xml:space="preserve">A  lentelė. Nurodoma kuriame projekto įgyvendinimo etape pareiškėjas / paramos gavėjas pildo tvarios akvakultūros gamybos vertinimo skaičiuoklę </t>
    </r>
    <r>
      <rPr>
        <i/>
        <sz val="11"/>
        <color theme="1"/>
        <rFont val="Times New Roman"/>
        <family val="1"/>
        <charset val="186"/>
      </rPr>
      <t>(Parenkamas vienas iš trijų ir pažymimas „X“)</t>
    </r>
  </si>
  <si>
    <r>
      <t xml:space="preserve">B lentelė. Vertinimo rezultatas  </t>
    </r>
    <r>
      <rPr>
        <i/>
        <sz val="11"/>
        <color theme="1"/>
        <rFont val="Times New Roman"/>
        <family val="1"/>
        <charset val="186"/>
      </rPr>
      <t>(pareiškėjas / paramos gavėjas šios lentelės  nepildo, ji užsipildo automatiškai, pagal C lentelės rezultatus)</t>
    </r>
  </si>
  <si>
    <t>Klausimo įvertinimas</t>
  </si>
  <si>
    <t>Klausimų, kurie taikomi, skaičius</t>
  </si>
  <si>
    <t>2. Pildoma teikti kartu su galutine veiklos ataskaita</t>
  </si>
  <si>
    <t>3. Pildoma laikantis Aprašo 6.1.1.2.1 papunktyje nustatyto ir teikiant PĮP Aprašo 1 priede prisiimto įsipareigojimo</t>
  </si>
  <si>
    <t>1. Ar pareiškėjas atitinka tvarios akvakultūros gamybos tvarumo reikalavimus  (PĮP teikimo metu, kaip nustatyta Aprašo 6.1.1.1.1 papunktyje)?</t>
  </si>
  <si>
    <t>2. Ar paramos gavėjas atitinka tvarios akvakultūros gamybos tvarumo reikalavimus  (kaip nustatyta Aprašo 6.1.1.1.2 ir 6.1.1.2 papunkčiuose)?</t>
  </si>
  <si>
    <r>
      <rPr>
        <b/>
        <sz val="11"/>
        <color theme="1"/>
        <rFont val="Times New Roman"/>
        <family val="1"/>
        <charset val="186"/>
      </rPr>
      <t xml:space="preserve">C  lentelė. Tvarios akvakultūros gamybos vertinimo klausimai. </t>
    </r>
    <r>
      <rPr>
        <i/>
        <sz val="11"/>
        <color theme="1"/>
        <rFont val="Times New Roman"/>
        <family val="1"/>
        <charset val="186"/>
      </rPr>
      <t>(Pildomi tik 4 stulpelis pasirenkant „Taip“, „Ne“ arba „Netaikoma“ (pasirinkti privaloma šalia kiekvieno 3 stulpelyje pateikto teiginio / klausimo) ir 8 stulpelis jei pateikiama papildoma informacija ar komentarai. "Netaikoma" galima pasirinkti kai 2 arba 3 stulpelyje nurodyta, kad kriterijus taikomas kitai veiklai, nei paramos pareiškėjo / paramos gavėjo, ir kai rodiklis pasirinktinis (papildomas arba rekomenduojamas: Nr. 1.1.2.1; Nr. 1.1.3.1 - 1.1.3.3; 1.2.1.1 - 1.2.1.3; 3.1.1; 3.4.1- 3.4.2) ir  pareiškėjas / paramos gavėjas jo nepasirenka. Jei pasirenkamas vertinti pasirinktinis rodiklis , turi būti atsakoma „Taip“ arba „Ne“ į visus jo klausimus.)</t>
    </r>
  </si>
  <si>
    <t xml:space="preserve">Taikomos patekimų į auginimo tvenkinius ir talpyklas ir pabėgimų iš jų prevencijos priemonės (taikoma tik tvenkinių akvakultūrai, pratekančioms akvakultūros sistemoms, varžoms): </t>
  </si>
  <si>
    <t xml:space="preserve">Taikomos paukščių (žuvilesių ir lesiančių akvakultūros gyvūnų pašarus) ir medžiojamųjų gyvūnų valdymo priemonės (taikoma tik tvenkinių akvakultūrai, pratekančioms akvakultūros sistemoms, varžoms): </t>
  </si>
  <si>
    <t>Jei įdarbinti vaikai, laikomasi nacionalinių teisės aktų, Tarptautinės darbo organizacijos (TDO) nuostatų dėl vaikų darbo</t>
  </si>
  <si>
    <t>Rodiklis / klausimas
 arba
 klausimų grupė</t>
  </si>
  <si>
    <t>Detalizavimas / klausimas 
arba 
klausimų grupė</t>
  </si>
  <si>
    <t>Komentarai ir 
aktuali informacija</t>
  </si>
  <si>
    <t>Eil. 
Nr.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</si>
</sst>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
  </numFmts>
  <fonts count="45">
    <font>
      <sz val="11"/>
      <color theme="1"/>
      <name val="Calibri"/>
      <family val="2"/>
      <charset val="186"/>
      <scheme val="minor"/>
    </font>
    <font>
      <sz val="12"/>
      <color theme="1"/>
      <name val="Times New Roman"/>
      <family val="1"/>
      <charset val="186"/>
    </font>
    <font>
      <b/>
      <sz val="12"/>
      <color theme="1"/>
      <name val="Times New Roman"/>
      <family val="1"/>
      <charset val="186"/>
    </font>
    <font>
      <i/>
      <sz val="12"/>
      <color theme="1"/>
      <name val="Times New Roman"/>
      <family val="1"/>
      <charset val="186"/>
    </font>
    <font>
      <sz val="12"/>
      <color rgb="FF000000"/>
      <name val="Times New Roman"/>
      <family val="1"/>
      <charset val="186"/>
    </font>
    <font>
      <sz val="11"/>
      <color theme="1"/>
      <name val="Calibri"/>
      <family val="2"/>
      <charset val="186"/>
      <scheme val="minor"/>
    </font>
    <font>
      <i/>
      <sz val="11"/>
      <color theme="1"/>
      <name val="Times New Roman"/>
      <family val="1"/>
      <charset val="186"/>
    </font>
    <font>
      <b/>
      <sz val="11"/>
      <color theme="1"/>
      <name val="Times New Roman"/>
      <family val="1"/>
      <charset val="186"/>
    </font>
    <font>
      <sz val="11"/>
      <color theme="1"/>
      <name val="Times New Roman"/>
      <family val="1"/>
      <charset val="186"/>
    </font>
    <font>
      <sz val="9"/>
      <color theme="1"/>
      <name val="Times New Roman"/>
      <family val="1"/>
    </font>
    <font>
      <sz val="9"/>
      <name val="Times New Roman"/>
      <family val="1"/>
    </font>
    <font>
      <sz val="9"/>
      <color rgb="FFFF0000"/>
      <name val="Times New Roman"/>
      <family val="1"/>
    </font>
    <font>
      <b/>
      <sz val="9"/>
      <color theme="1"/>
      <name val="Times New Roman"/>
      <family val="1"/>
    </font>
    <font>
      <sz val="8"/>
      <color rgb="FFFF0000"/>
      <name val="Times New Roman"/>
      <family val="1"/>
    </font>
    <font>
      <b/>
      <sz val="9"/>
      <color rgb="FFFFFFFF"/>
      <name val="Times New Roman"/>
      <family val="1"/>
    </font>
    <font>
      <b/>
      <sz val="9"/>
      <name val="Times New Roman"/>
      <family val="1"/>
    </font>
    <font>
      <sz val="9"/>
      <color rgb="FF000000"/>
      <name val="Times New Roman"/>
      <family val="1"/>
    </font>
    <font>
      <sz val="9"/>
      <name val="Times New Roman"/>
      <family val="1"/>
      <charset val="186"/>
    </font>
    <font>
      <b/>
      <sz val="9"/>
      <color theme="0"/>
      <name val="Times New Roman"/>
      <family val="1"/>
    </font>
    <font>
      <sz val="11"/>
      <name val="Times New Roman"/>
      <family val="1"/>
      <charset val="186"/>
    </font>
    <font>
      <sz val="11"/>
      <color rgb="FF000000"/>
      <name val="Times New Roman"/>
      <family val="1"/>
      <charset val="186"/>
    </font>
    <font>
      <b/>
      <sz val="11"/>
      <color theme="1"/>
      <name val="Calibri"/>
      <family val="2"/>
      <charset val="186"/>
      <scheme val="minor"/>
    </font>
    <font>
      <sz val="11"/>
      <color theme="1"/>
      <name val="Calibri"/>
      <family val="2"/>
      <scheme val="minor"/>
    </font>
    <font>
      <sz val="11"/>
      <color rgb="FFFF0000"/>
      <name val="Times New Roman"/>
      <family val="1"/>
      <charset val="186"/>
    </font>
    <font>
      <sz val="12"/>
      <color theme="1"/>
      <name val="Aptos"/>
      <family val="2"/>
    </font>
    <font>
      <b/>
      <sz val="9"/>
      <color rgb="FF000000"/>
      <name val="Times New Roman"/>
      <family val="1"/>
      <charset val="186"/>
    </font>
    <font>
      <sz val="9"/>
      <color rgb="FF000000"/>
      <name val="Times New Roman"/>
      <family val="1"/>
      <charset val="186"/>
    </font>
    <font>
      <vertAlign val="subscript"/>
      <sz val="9"/>
      <color rgb="FF000000"/>
      <name val="Times New Roman"/>
      <family val="1"/>
      <charset val="186"/>
    </font>
    <font>
      <sz val="11"/>
      <color rgb="FF0462C1"/>
      <name val="Times New Roman"/>
      <family val="1"/>
      <charset val="186"/>
    </font>
    <font>
      <b/>
      <sz val="14"/>
      <color rgb="FF000000"/>
      <name val="Times New Roman"/>
      <family val="1"/>
      <charset val="186"/>
    </font>
    <font>
      <sz val="9"/>
      <color rgb="FF4EA72E"/>
      <name val="Times New Roman"/>
      <family val="1"/>
      <charset val="186"/>
    </font>
    <font>
      <sz val="9"/>
      <color rgb="FFFF0000"/>
      <name val="Times New Roman"/>
      <family val="1"/>
      <charset val="186"/>
    </font>
    <font>
      <sz val="6"/>
      <color rgb="FF000000"/>
      <name val="Times New Roman"/>
      <family val="1"/>
      <charset val="186"/>
    </font>
    <font>
      <i/>
      <sz val="9"/>
      <color rgb="FF000000"/>
      <name val="Times New Roman"/>
      <family val="1"/>
      <charset val="186"/>
    </font>
    <font>
      <b/>
      <sz val="7"/>
      <color rgb="FF000000"/>
      <name val="Times New Roman"/>
      <family val="1"/>
      <charset val="186"/>
    </font>
    <font>
      <i/>
      <sz val="11"/>
      <name val="Times New Roman"/>
      <family val="1"/>
      <charset val="186"/>
    </font>
    <font>
      <b/>
      <sz val="11"/>
      <color rgb="FF000000"/>
      <name val="Times New Roman"/>
      <family val="1"/>
      <charset val="186"/>
    </font>
    <font>
      <b/>
      <sz val="9"/>
      <color theme="1"/>
      <name val="Times New Roman"/>
      <family val="1"/>
      <charset val="186"/>
    </font>
    <font>
      <b/>
      <sz val="9"/>
      <name val="Times New Roman"/>
      <family val="1"/>
      <charset val="186"/>
    </font>
    <font>
      <i/>
      <sz val="11"/>
      <color rgb="FF000000"/>
      <name val="Times New Roman"/>
      <family val="1"/>
      <charset val="186"/>
    </font>
    <font>
      <sz val="8"/>
      <name val="Calibri"/>
      <family val="2"/>
      <charset val="186"/>
      <scheme val="minor"/>
    </font>
    <font>
      <sz val="7"/>
      <color rgb="FF111111"/>
      <name val="Courier New"/>
      <family val="3"/>
      <charset val="186"/>
    </font>
    <font>
      <i/>
      <sz val="9"/>
      <color rgb="FF4EA72E"/>
      <name val="Times New Roman"/>
      <family val="1"/>
      <charset val="186"/>
    </font>
    <font>
      <sz val="9"/>
      <color rgb="FF92D050"/>
      <name val="Times New Roman"/>
      <family val="1"/>
      <charset val="186"/>
    </font>
    <font>
      <b/>
      <sz val="10"/>
      <color theme="1"/>
      <name val="Times New Roman"/>
      <family val="1"/>
      <charset val="186"/>
    </font>
  </fonts>
  <fills count="31">
    <fill>
      <patternFill patternType="none"/>
    </fill>
    <fill>
      <patternFill patternType="gray125"/>
    </fill>
    <fill>
      <patternFill patternType="solid">
        <fgColor rgb="FFFFFFFF"/>
        <bgColor indexed="64"/>
      </patternFill>
    </fill>
    <fill>
      <patternFill patternType="solid">
        <fgColor theme="7" tint="0.39997558519241921"/>
        <bgColor indexed="64"/>
      </patternFill>
    </fill>
    <fill>
      <patternFill patternType="solid">
        <fgColor theme="6" tint="0.59999389629810485"/>
        <bgColor indexed="65"/>
      </patternFill>
    </fill>
    <fill>
      <patternFill patternType="solid">
        <fgColor theme="0"/>
        <bgColor indexed="64"/>
      </patternFill>
    </fill>
    <fill>
      <patternFill patternType="solid">
        <fgColor rgb="FFD9D9D9"/>
        <bgColor indexed="64"/>
      </patternFill>
    </fill>
    <fill>
      <patternFill patternType="solid">
        <fgColor theme="0" tint="-0.14999847407452621"/>
        <bgColor indexed="64"/>
      </patternFill>
    </fill>
    <fill>
      <patternFill patternType="solid">
        <fgColor rgb="FF70AD47"/>
        <bgColor indexed="64"/>
      </patternFill>
    </fill>
    <fill>
      <patternFill patternType="solid">
        <fgColor rgb="FFF9FBF7"/>
        <bgColor indexed="64"/>
      </patternFill>
    </fill>
    <fill>
      <patternFill patternType="solid">
        <fgColor rgb="FFFFFF00"/>
        <bgColor indexed="64"/>
      </patternFill>
    </fill>
    <fill>
      <patternFill patternType="solid">
        <fgColor rgb="FFF1F7ED"/>
        <bgColor indexed="64"/>
      </patternFill>
    </fill>
    <fill>
      <patternFill patternType="solid">
        <fgColor theme="5" tint="0.79998168889431442"/>
        <bgColor indexed="64"/>
      </patternFill>
    </fill>
    <fill>
      <patternFill patternType="solid">
        <fgColor rgb="FFC5E0B3"/>
        <bgColor indexed="64"/>
      </patternFill>
    </fill>
    <fill>
      <patternFill patternType="solid">
        <fgColor theme="9" tint="0.59999389629810485"/>
        <bgColor indexed="64"/>
      </patternFill>
    </fill>
    <fill>
      <patternFill patternType="solid">
        <fgColor rgb="FFE2EFD9"/>
        <bgColor indexed="64"/>
      </patternFill>
    </fill>
    <fill>
      <patternFill patternType="solid">
        <fgColor theme="9" tint="0.79998168889431442"/>
        <bgColor indexed="64"/>
      </patternFill>
    </fill>
    <fill>
      <patternFill patternType="solid">
        <fgColor rgb="FFC3DEB0"/>
        <bgColor indexed="64"/>
      </patternFill>
    </fill>
    <fill>
      <patternFill patternType="solid">
        <fgColor theme="9"/>
        <bgColor indexed="64"/>
      </patternFill>
    </fill>
    <fill>
      <patternFill patternType="solid">
        <fgColor theme="7" tint="0.79998168889431442"/>
        <bgColor indexed="65"/>
      </patternFill>
    </fill>
    <fill>
      <patternFill patternType="solid">
        <fgColor rgb="FF5B9BD5"/>
        <bgColor indexed="64"/>
      </patternFill>
    </fill>
    <fill>
      <patternFill patternType="solid">
        <fgColor rgb="FFDEEAF6"/>
        <bgColor indexed="64"/>
      </patternFill>
    </fill>
    <fill>
      <patternFill patternType="solid">
        <fgColor rgb="FFBDD6EE"/>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8"/>
        <bgColor indexed="64"/>
      </patternFill>
    </fill>
    <fill>
      <patternFill patternType="solid">
        <fgColor rgb="FFFFC000"/>
        <bgColor indexed="64"/>
      </patternFill>
    </fill>
    <fill>
      <patternFill patternType="solid">
        <fgColor theme="7" tint="0.59999389629810485"/>
        <bgColor indexed="64"/>
      </patternFill>
    </fill>
    <fill>
      <patternFill patternType="solid">
        <fgColor rgb="FFFFE599"/>
        <bgColor indexed="64"/>
      </patternFill>
    </fill>
    <fill>
      <patternFill patternType="solid">
        <fgColor theme="2" tint="-9.9978637043366805E-2"/>
        <bgColor indexed="64"/>
      </patternFill>
    </fill>
    <fill>
      <patternFill patternType="solid">
        <fgColor theme="2"/>
        <bgColor indexed="64"/>
      </patternFill>
    </fill>
  </fills>
  <borders count="7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double">
        <color indexed="64"/>
      </left>
      <right/>
      <top style="double">
        <color indexed="64"/>
      </top>
      <bottom/>
      <diagonal/>
    </border>
    <border>
      <left/>
      <right style="thin">
        <color indexed="64"/>
      </right>
      <top style="double">
        <color auto="1"/>
      </top>
      <bottom/>
      <diagonal/>
    </border>
    <border>
      <left style="thin">
        <color indexed="64"/>
      </left>
      <right/>
      <top style="double">
        <color auto="1"/>
      </top>
      <bottom/>
      <diagonal/>
    </border>
    <border>
      <left/>
      <right/>
      <top style="double">
        <color indexed="64"/>
      </top>
      <bottom/>
      <diagonal/>
    </border>
    <border>
      <left style="thin">
        <color indexed="64"/>
      </left>
      <right style="thin">
        <color indexed="64"/>
      </right>
      <top style="double">
        <color indexed="64"/>
      </top>
      <bottom/>
      <diagonal/>
    </border>
    <border>
      <left/>
      <right style="double">
        <color indexed="64"/>
      </right>
      <top style="double">
        <color indexed="64"/>
      </top>
      <bottom/>
      <diagonal/>
    </border>
    <border>
      <left style="double">
        <color auto="1"/>
      </left>
      <right style="thin">
        <color indexed="64"/>
      </right>
      <top style="double">
        <color auto="1"/>
      </top>
      <bottom/>
      <diagonal/>
    </border>
    <border>
      <left style="thin">
        <color indexed="64"/>
      </left>
      <right style="medium">
        <color indexed="64"/>
      </right>
      <top style="double">
        <color auto="1"/>
      </top>
      <bottom/>
      <diagonal/>
    </border>
    <border>
      <left style="medium">
        <color indexed="64"/>
      </left>
      <right style="thin">
        <color indexed="64"/>
      </right>
      <top style="double">
        <color auto="1"/>
      </top>
      <bottom/>
      <diagonal/>
    </border>
    <border>
      <left style="double">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right style="double">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double">
        <color auto="1"/>
      </right>
      <top style="medium">
        <color indexed="64"/>
      </top>
      <bottom style="thin">
        <color indexed="64"/>
      </bottom>
      <diagonal/>
    </border>
    <border>
      <left style="thin">
        <color indexed="64"/>
      </left>
      <right style="double">
        <color auto="1"/>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double">
        <color auto="1"/>
      </right>
      <top style="medium">
        <color indexed="64"/>
      </top>
      <bottom style="medium">
        <color indexed="64"/>
      </bottom>
      <diagonal/>
    </border>
    <border>
      <left style="thin">
        <color indexed="64"/>
      </left>
      <right style="thin">
        <color indexed="64"/>
      </right>
      <top/>
      <bottom style="double">
        <color indexed="64"/>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thin">
        <color indexed="64"/>
      </left>
      <right/>
      <top style="medium">
        <color indexed="64"/>
      </top>
      <bottom style="double">
        <color auto="1"/>
      </bottom>
      <diagonal/>
    </border>
    <border>
      <left/>
      <right style="thin">
        <color indexed="64"/>
      </right>
      <top style="medium">
        <color indexed="64"/>
      </top>
      <bottom style="double">
        <color auto="1"/>
      </bottom>
      <diagonal/>
    </border>
    <border>
      <left style="double">
        <color auto="1"/>
      </left>
      <right/>
      <top style="medium">
        <color indexed="64"/>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5" fillId="4" borderId="0" applyNumberFormat="0" applyBorder="0" applyAlignment="0" applyProtection="0"/>
    <xf numFmtId="0" fontId="5" fillId="19" borderId="0" applyNumberFormat="0" applyBorder="0" applyAlignment="0" applyProtection="0"/>
  </cellStyleXfs>
  <cellXfs count="574">
    <xf numFmtId="0" fontId="0" fillId="0" borderId="0" xfId="0"/>
    <xf numFmtId="0" fontId="1" fillId="0" borderId="0" xfId="0" applyFont="1" applyAlignment="1" applyProtection="1">
      <alignment wrapText="1"/>
      <protection locked="0"/>
    </xf>
    <xf numFmtId="0" fontId="1" fillId="0" borderId="0" xfId="0" applyFont="1" applyProtection="1">
      <protection locked="0"/>
    </xf>
    <xf numFmtId="0" fontId="1" fillId="0" borderId="0" xfId="0" applyFont="1" applyAlignment="1" applyProtection="1">
      <alignment horizontal="left"/>
      <protection locked="0"/>
    </xf>
    <xf numFmtId="0" fontId="0" fillId="0" borderId="15" xfId="0" applyBorder="1"/>
    <xf numFmtId="0" fontId="2" fillId="0" borderId="0" xfId="0" applyFont="1" applyAlignment="1">
      <alignment vertical="center"/>
    </xf>
    <xf numFmtId="0" fontId="9" fillId="0" borderId="0" xfId="0" applyFont="1"/>
    <xf numFmtId="9" fontId="10" fillId="0" borderId="0" xfId="0" applyNumberFormat="1" applyFont="1"/>
    <xf numFmtId="0" fontId="10" fillId="5" borderId="0" xfId="0" applyFont="1" applyFill="1"/>
    <xf numFmtId="49" fontId="9" fillId="0" borderId="0" xfId="0" applyNumberFormat="1" applyFont="1" applyAlignment="1">
      <alignment horizontal="center"/>
    </xf>
    <xf numFmtId="9" fontId="11" fillId="0" borderId="0" xfId="0" applyNumberFormat="1" applyFont="1" applyAlignment="1">
      <alignment horizontal="center"/>
    </xf>
    <xf numFmtId="9" fontId="9" fillId="5" borderId="0" xfId="0" applyNumberFormat="1" applyFont="1" applyFill="1" applyAlignment="1">
      <alignment horizontal="center"/>
    </xf>
    <xf numFmtId="49" fontId="9" fillId="0" borderId="0" xfId="0" applyNumberFormat="1" applyFont="1" applyAlignment="1">
      <alignment horizontal="center" vertical="center"/>
    </xf>
    <xf numFmtId="9" fontId="9" fillId="0" borderId="0" xfId="0" applyNumberFormat="1" applyFont="1"/>
    <xf numFmtId="9" fontId="9" fillId="5" borderId="0" xfId="0" applyNumberFormat="1" applyFont="1" applyFill="1"/>
    <xf numFmtId="9" fontId="11" fillId="0" borderId="0" xfId="0" applyNumberFormat="1" applyFont="1"/>
    <xf numFmtId="0" fontId="9" fillId="5" borderId="0" xfId="0" applyFont="1" applyFill="1"/>
    <xf numFmtId="0" fontId="12" fillId="5" borderId="46" xfId="0" applyFont="1" applyFill="1" applyBorder="1" applyAlignment="1">
      <alignment horizontal="center" vertical="center" wrapText="1"/>
    </xf>
    <xf numFmtId="0" fontId="12" fillId="7" borderId="47" xfId="0" applyFont="1" applyFill="1" applyBorder="1" applyAlignment="1">
      <alignment vertical="center" wrapText="1"/>
    </xf>
    <xf numFmtId="49" fontId="13" fillId="7" borderId="48" xfId="0" applyNumberFormat="1" applyFont="1" applyFill="1" applyBorder="1" applyAlignment="1">
      <alignment horizontal="center" vertical="center" wrapText="1"/>
    </xf>
    <xf numFmtId="9" fontId="11" fillId="7" borderId="46" xfId="0" applyNumberFormat="1" applyFont="1" applyFill="1" applyBorder="1" applyAlignment="1">
      <alignment horizontal="center"/>
    </xf>
    <xf numFmtId="9" fontId="9" fillId="5" borderId="48" xfId="0" applyNumberFormat="1" applyFont="1" applyFill="1" applyBorder="1" applyAlignment="1">
      <alignment horizontal="center"/>
    </xf>
    <xf numFmtId="0" fontId="9" fillId="7" borderId="47" xfId="0" applyFont="1" applyFill="1" applyBorder="1" applyAlignment="1">
      <alignment vertical="center"/>
    </xf>
    <xf numFmtId="9" fontId="9" fillId="7" borderId="46" xfId="0" applyNumberFormat="1" applyFont="1" applyFill="1" applyBorder="1"/>
    <xf numFmtId="9" fontId="9" fillId="5" borderId="48" xfId="0" applyNumberFormat="1" applyFont="1" applyFill="1" applyBorder="1"/>
    <xf numFmtId="0" fontId="9" fillId="7" borderId="47" xfId="0" applyFont="1" applyFill="1" applyBorder="1"/>
    <xf numFmtId="9" fontId="11" fillId="7" borderId="46" xfId="0" applyNumberFormat="1" applyFont="1" applyFill="1" applyBorder="1"/>
    <xf numFmtId="0" fontId="9" fillId="5" borderId="49" xfId="0" applyFont="1" applyFill="1" applyBorder="1"/>
    <xf numFmtId="9" fontId="11" fillId="7" borderId="50" xfId="0" applyNumberFormat="1" applyFont="1" applyFill="1" applyBorder="1"/>
    <xf numFmtId="0" fontId="15" fillId="5" borderId="48" xfId="0" applyFont="1" applyFill="1" applyBorder="1" applyAlignment="1">
      <alignment horizontal="center" vertical="center" wrapText="1"/>
    </xf>
    <xf numFmtId="0" fontId="9" fillId="5" borderId="48" xfId="0" applyFont="1" applyFill="1" applyBorder="1"/>
    <xf numFmtId="49" fontId="9" fillId="5" borderId="48" xfId="0" applyNumberFormat="1" applyFont="1" applyFill="1" applyBorder="1" applyAlignment="1">
      <alignment horizontal="center"/>
    </xf>
    <xf numFmtId="9" fontId="11" fillId="5" borderId="48" xfId="0" applyNumberFormat="1" applyFont="1" applyFill="1" applyBorder="1"/>
    <xf numFmtId="0" fontId="15" fillId="5" borderId="0" xfId="0" applyFont="1" applyFill="1" applyAlignment="1">
      <alignment horizontal="center" vertical="center" wrapText="1"/>
    </xf>
    <xf numFmtId="0" fontId="9" fillId="5" borderId="11" xfId="0" applyFont="1" applyFill="1" applyBorder="1" applyAlignment="1">
      <alignment vertical="center"/>
    </xf>
    <xf numFmtId="49" fontId="9" fillId="5" borderId="0" xfId="0" applyNumberFormat="1" applyFont="1" applyFill="1" applyAlignment="1">
      <alignment horizontal="center" vertical="center"/>
    </xf>
    <xf numFmtId="9" fontId="9" fillId="5" borderId="6" xfId="0" applyNumberFormat="1" applyFont="1" applyFill="1" applyBorder="1" applyAlignment="1">
      <alignment horizontal="center"/>
    </xf>
    <xf numFmtId="0" fontId="11" fillId="5" borderId="0" xfId="0" applyFont="1" applyFill="1" applyAlignment="1">
      <alignment horizontal="right"/>
    </xf>
    <xf numFmtId="9" fontId="11" fillId="5" borderId="0" xfId="0" applyNumberFormat="1" applyFont="1" applyFill="1"/>
    <xf numFmtId="9" fontId="11" fillId="5" borderId="57" xfId="0" applyNumberFormat="1" applyFont="1" applyFill="1" applyBorder="1" applyAlignment="1">
      <alignment horizontal="center"/>
    </xf>
    <xf numFmtId="0" fontId="9" fillId="9" borderId="59" xfId="0" applyFont="1" applyFill="1" applyBorder="1" applyAlignment="1">
      <alignment vertical="center"/>
    </xf>
    <xf numFmtId="0" fontId="9" fillId="9" borderId="40" xfId="0" applyFont="1" applyFill="1" applyBorder="1" applyAlignment="1">
      <alignment horizontal="center" vertical="center"/>
    </xf>
    <xf numFmtId="0" fontId="9" fillId="9" borderId="60" xfId="0" applyFont="1" applyFill="1" applyBorder="1" applyAlignment="1">
      <alignment vertical="top" wrapText="1"/>
    </xf>
    <xf numFmtId="9" fontId="10" fillId="9" borderId="62" xfId="0" applyNumberFormat="1" applyFont="1" applyFill="1" applyBorder="1" applyAlignment="1">
      <alignment horizontal="center"/>
    </xf>
    <xf numFmtId="0" fontId="9" fillId="9" borderId="56" xfId="0" applyFont="1" applyFill="1" applyBorder="1" applyAlignment="1">
      <alignment vertical="center"/>
    </xf>
    <xf numFmtId="49" fontId="9" fillId="9" borderId="41" xfId="0" applyNumberFormat="1" applyFont="1" applyFill="1" applyBorder="1" applyAlignment="1">
      <alignment horizontal="center" vertical="center"/>
    </xf>
    <xf numFmtId="9" fontId="9" fillId="9" borderId="55" xfId="0" applyNumberFormat="1" applyFont="1" applyFill="1" applyBorder="1" applyAlignment="1">
      <alignment horizontal="center"/>
    </xf>
    <xf numFmtId="0" fontId="9" fillId="5" borderId="21" xfId="0" applyFont="1" applyFill="1" applyBorder="1" applyAlignment="1">
      <alignment vertical="center"/>
    </xf>
    <xf numFmtId="0" fontId="9" fillId="5" borderId="13" xfId="0" applyFont="1" applyFill="1" applyBorder="1" applyAlignment="1">
      <alignment horizontal="center" vertical="center"/>
    </xf>
    <xf numFmtId="9" fontId="11" fillId="5" borderId="22" xfId="0" applyNumberFormat="1" applyFont="1" applyFill="1" applyBorder="1" applyAlignment="1">
      <alignment horizontal="center"/>
    </xf>
    <xf numFmtId="0" fontId="9" fillId="9" borderId="10" xfId="0" applyFont="1" applyFill="1" applyBorder="1" applyAlignment="1">
      <alignment vertical="center"/>
    </xf>
    <xf numFmtId="0" fontId="9" fillId="10" borderId="63" xfId="0" applyFont="1" applyFill="1" applyBorder="1" applyAlignment="1">
      <alignment horizontal="center" vertical="center"/>
    </xf>
    <xf numFmtId="9" fontId="9" fillId="10" borderId="4" xfId="0" applyNumberFormat="1" applyFont="1" applyFill="1" applyBorder="1" applyAlignment="1">
      <alignment horizontal="center" vertical="center"/>
    </xf>
    <xf numFmtId="0" fontId="10" fillId="9" borderId="19" xfId="0" applyFont="1" applyFill="1" applyBorder="1" applyAlignment="1">
      <alignment vertical="top"/>
    </xf>
    <xf numFmtId="0" fontId="9" fillId="5" borderId="11" xfId="0" applyFont="1" applyFill="1" applyBorder="1"/>
    <xf numFmtId="9" fontId="11" fillId="5" borderId="0" xfId="0" applyNumberFormat="1" applyFont="1" applyFill="1" applyAlignment="1">
      <alignment horizontal="center"/>
    </xf>
    <xf numFmtId="0" fontId="9" fillId="9" borderId="9" xfId="0" applyFont="1" applyFill="1" applyBorder="1" applyAlignment="1">
      <alignment horizontal="left" vertical="center"/>
    </xf>
    <xf numFmtId="49" fontId="9" fillId="9" borderId="40" xfId="0" applyNumberFormat="1" applyFont="1" applyFill="1" applyBorder="1" applyAlignment="1">
      <alignment horizontal="center" vertical="center"/>
    </xf>
    <xf numFmtId="9" fontId="9" fillId="9" borderId="5" xfId="0" applyNumberFormat="1" applyFont="1" applyFill="1" applyBorder="1" applyAlignment="1">
      <alignment horizontal="center"/>
    </xf>
    <xf numFmtId="0" fontId="9" fillId="11" borderId="36" xfId="0" applyFont="1" applyFill="1" applyBorder="1" applyAlignment="1">
      <alignment vertical="center"/>
    </xf>
    <xf numFmtId="0" fontId="9" fillId="11" borderId="37" xfId="0" applyFont="1" applyFill="1" applyBorder="1" applyAlignment="1">
      <alignment horizontal="center" vertical="center"/>
    </xf>
    <xf numFmtId="9" fontId="10" fillId="11" borderId="38" xfId="0" applyNumberFormat="1" applyFont="1" applyFill="1" applyBorder="1" applyAlignment="1">
      <alignment horizontal="center"/>
    </xf>
    <xf numFmtId="0" fontId="9" fillId="9" borderId="43" xfId="0" applyFont="1" applyFill="1" applyBorder="1" applyAlignment="1">
      <alignment horizontal="center" vertical="top"/>
    </xf>
    <xf numFmtId="9" fontId="10" fillId="9" borderId="64" xfId="0" applyNumberFormat="1" applyFont="1" applyFill="1" applyBorder="1" applyAlignment="1">
      <alignment horizontal="center"/>
    </xf>
    <xf numFmtId="164" fontId="0" fillId="0" borderId="0" xfId="0" applyNumberFormat="1"/>
    <xf numFmtId="0" fontId="9" fillId="9" borderId="11" xfId="0" applyFont="1" applyFill="1" applyBorder="1" applyAlignment="1">
      <alignment horizontal="left" vertical="center"/>
    </xf>
    <xf numFmtId="9" fontId="9" fillId="9" borderId="6" xfId="0" applyNumberFormat="1" applyFont="1" applyFill="1" applyBorder="1" applyAlignment="1">
      <alignment horizontal="center"/>
    </xf>
    <xf numFmtId="0" fontId="9" fillId="11" borderId="28" xfId="0" applyFont="1" applyFill="1" applyBorder="1" applyAlignment="1">
      <alignment vertical="center"/>
    </xf>
    <xf numFmtId="0" fontId="9" fillId="12" borderId="15" xfId="0" applyFont="1" applyFill="1" applyBorder="1" applyAlignment="1">
      <alignment horizontal="center" vertical="center"/>
    </xf>
    <xf numFmtId="9" fontId="11" fillId="12" borderId="29" xfId="0" applyNumberFormat="1" applyFont="1" applyFill="1" applyBorder="1" applyAlignment="1">
      <alignment horizontal="center"/>
    </xf>
    <xf numFmtId="0" fontId="9" fillId="9" borderId="21" xfId="0" applyFont="1" applyFill="1" applyBorder="1" applyAlignment="1">
      <alignment vertical="top"/>
    </xf>
    <xf numFmtId="0" fontId="9" fillId="12" borderId="12" xfId="0" applyFont="1" applyFill="1" applyBorder="1" applyAlignment="1">
      <alignment horizontal="center" vertical="top"/>
    </xf>
    <xf numFmtId="9" fontId="10" fillId="12" borderId="65" xfId="0" applyNumberFormat="1" applyFont="1" applyFill="1" applyBorder="1" applyAlignment="1">
      <alignment horizontal="center"/>
    </xf>
    <xf numFmtId="0" fontId="9" fillId="11" borderId="28" xfId="0" applyFont="1" applyFill="1" applyBorder="1"/>
    <xf numFmtId="0" fontId="9" fillId="10" borderId="15" xfId="0" applyFont="1" applyFill="1" applyBorder="1" applyAlignment="1">
      <alignment horizontal="center" vertical="center"/>
    </xf>
    <xf numFmtId="9" fontId="11" fillId="10" borderId="29" xfId="0" applyNumberFormat="1" applyFont="1" applyFill="1" applyBorder="1" applyAlignment="1">
      <alignment horizontal="center"/>
    </xf>
    <xf numFmtId="0" fontId="9" fillId="10" borderId="12" xfId="0" applyFont="1" applyFill="1" applyBorder="1" applyAlignment="1">
      <alignment horizontal="center" vertical="top"/>
    </xf>
    <xf numFmtId="9" fontId="10" fillId="10" borderId="65" xfId="0" applyNumberFormat="1" applyFont="1" applyFill="1" applyBorder="1" applyAlignment="1">
      <alignment horizontal="center"/>
    </xf>
    <xf numFmtId="0" fontId="9" fillId="9" borderId="10" xfId="0" applyFont="1" applyFill="1" applyBorder="1" applyAlignment="1">
      <alignment horizontal="left" vertical="center"/>
    </xf>
    <xf numFmtId="49" fontId="9" fillId="9" borderId="63" xfId="0" applyNumberFormat="1" applyFont="1" applyFill="1" applyBorder="1" applyAlignment="1">
      <alignment horizontal="center" vertical="center"/>
    </xf>
    <xf numFmtId="9" fontId="9" fillId="9" borderId="4" xfId="0" applyNumberFormat="1" applyFont="1" applyFill="1" applyBorder="1" applyAlignment="1">
      <alignment horizontal="center"/>
    </xf>
    <xf numFmtId="0" fontId="9" fillId="11" borderId="39" xfId="0" applyFont="1" applyFill="1" applyBorder="1"/>
    <xf numFmtId="0" fontId="9" fillId="11" borderId="34" xfId="0" applyFont="1" applyFill="1" applyBorder="1" applyAlignment="1">
      <alignment horizontal="center" vertical="center"/>
    </xf>
    <xf numFmtId="9" fontId="10" fillId="11" borderId="35" xfId="0" applyNumberFormat="1" applyFont="1" applyFill="1" applyBorder="1" applyAlignment="1">
      <alignment horizontal="center"/>
    </xf>
    <xf numFmtId="165" fontId="0" fillId="0" borderId="0" xfId="0" applyNumberFormat="1"/>
    <xf numFmtId="0" fontId="16" fillId="5" borderId="0" xfId="0" applyFont="1" applyFill="1" applyAlignment="1">
      <alignment vertical="center" wrapText="1"/>
    </xf>
    <xf numFmtId="49" fontId="16" fillId="5" borderId="0" xfId="0" applyNumberFormat="1" applyFont="1" applyFill="1" applyAlignment="1">
      <alignment horizontal="center" vertical="center" wrapText="1"/>
    </xf>
    <xf numFmtId="9" fontId="10" fillId="5" borderId="0" xfId="0" applyNumberFormat="1" applyFont="1" applyFill="1" applyAlignment="1">
      <alignment horizontal="center"/>
    </xf>
    <xf numFmtId="0" fontId="9" fillId="13" borderId="59" xfId="0" applyFont="1" applyFill="1" applyBorder="1" applyAlignment="1">
      <alignment vertical="center" wrapText="1"/>
    </xf>
    <xf numFmtId="49" fontId="9" fillId="13" borderId="40" xfId="0" applyNumberFormat="1" applyFont="1" applyFill="1" applyBorder="1" applyAlignment="1">
      <alignment horizontal="center" vertical="center" wrapText="1"/>
    </xf>
    <xf numFmtId="9" fontId="10" fillId="13" borderId="44" xfId="0" applyNumberFormat="1" applyFont="1" applyFill="1" applyBorder="1" applyAlignment="1">
      <alignment horizontal="center" vertical="center" wrapText="1"/>
    </xf>
    <xf numFmtId="49" fontId="9" fillId="14" borderId="37" xfId="0" applyNumberFormat="1" applyFont="1" applyFill="1" applyBorder="1" applyAlignment="1">
      <alignment horizontal="center" vertical="top"/>
    </xf>
    <xf numFmtId="0" fontId="9" fillId="14" borderId="36" xfId="0" applyFont="1" applyFill="1" applyBorder="1" applyAlignment="1">
      <alignment vertical="top"/>
    </xf>
    <xf numFmtId="9" fontId="10" fillId="14" borderId="38" xfId="0" applyNumberFormat="1" applyFont="1" applyFill="1" applyBorder="1" applyAlignment="1">
      <alignment horizontal="center" vertical="top"/>
    </xf>
    <xf numFmtId="0" fontId="10" fillId="14" borderId="36" xfId="0" applyFont="1" applyFill="1" applyBorder="1" applyAlignment="1">
      <alignment vertical="top" wrapText="1"/>
    </xf>
    <xf numFmtId="49" fontId="9" fillId="14" borderId="37" xfId="0" applyNumberFormat="1" applyFont="1" applyFill="1" applyBorder="1" applyAlignment="1">
      <alignment horizontal="center"/>
    </xf>
    <xf numFmtId="9" fontId="10" fillId="14" borderId="38" xfId="0" applyNumberFormat="1" applyFont="1" applyFill="1" applyBorder="1" applyAlignment="1">
      <alignment horizontal="center"/>
    </xf>
    <xf numFmtId="0" fontId="9" fillId="13" borderId="56" xfId="0" applyFont="1" applyFill="1" applyBorder="1" applyAlignment="1">
      <alignment vertical="center" wrapText="1"/>
    </xf>
    <xf numFmtId="49" fontId="9" fillId="13" borderId="41" xfId="0" applyNumberFormat="1" applyFont="1" applyFill="1" applyBorder="1" applyAlignment="1">
      <alignment horizontal="center" vertical="center" wrapText="1"/>
    </xf>
    <xf numFmtId="9" fontId="10" fillId="13" borderId="55" xfId="0" applyNumberFormat="1" applyFont="1" applyFill="1" applyBorder="1" applyAlignment="1">
      <alignment horizontal="center" vertical="center" wrapText="1"/>
    </xf>
    <xf numFmtId="0" fontId="9" fillId="14" borderId="28" xfId="0" applyFont="1" applyFill="1" applyBorder="1" applyAlignment="1">
      <alignment vertical="top"/>
    </xf>
    <xf numFmtId="49" fontId="9" fillId="10" borderId="15" xfId="0" applyNumberFormat="1" applyFont="1" applyFill="1" applyBorder="1" applyAlignment="1">
      <alignment horizontal="center"/>
    </xf>
    <xf numFmtId="0" fontId="10" fillId="14" borderId="28" xfId="0" applyFont="1" applyFill="1" applyBorder="1" applyAlignment="1">
      <alignment vertical="top" wrapText="1"/>
    </xf>
    <xf numFmtId="0" fontId="9" fillId="14" borderId="39" xfId="0" applyFont="1" applyFill="1" applyBorder="1" applyAlignment="1">
      <alignment vertical="top"/>
    </xf>
    <xf numFmtId="49" fontId="9" fillId="10" borderId="34" xfId="0" applyNumberFormat="1" applyFont="1" applyFill="1" applyBorder="1" applyAlignment="1">
      <alignment horizontal="center"/>
    </xf>
    <xf numFmtId="9" fontId="11" fillId="10" borderId="35" xfId="0" applyNumberFormat="1" applyFont="1" applyFill="1" applyBorder="1" applyAlignment="1">
      <alignment horizontal="center"/>
    </xf>
    <xf numFmtId="0" fontId="10" fillId="14" borderId="39" xfId="0" applyFont="1" applyFill="1" applyBorder="1" applyAlignment="1">
      <alignment vertical="top" wrapText="1"/>
    </xf>
    <xf numFmtId="9" fontId="11" fillId="5" borderId="6" xfId="0" applyNumberFormat="1" applyFont="1" applyFill="1" applyBorder="1" applyAlignment="1">
      <alignment horizontal="center"/>
    </xf>
    <xf numFmtId="0" fontId="9" fillId="13" borderId="66" xfId="0" applyFont="1" applyFill="1" applyBorder="1" applyAlignment="1">
      <alignment vertical="center" wrapText="1"/>
    </xf>
    <xf numFmtId="49" fontId="9" fillId="13" borderId="63" xfId="0" applyNumberFormat="1" applyFont="1" applyFill="1" applyBorder="1" applyAlignment="1">
      <alignment horizontal="center" vertical="center" wrapText="1"/>
    </xf>
    <xf numFmtId="9" fontId="10" fillId="13" borderId="32" xfId="0" applyNumberFormat="1" applyFont="1" applyFill="1" applyBorder="1" applyAlignment="1">
      <alignment horizontal="center" vertical="center" wrapText="1"/>
    </xf>
    <xf numFmtId="0" fontId="9" fillId="14" borderId="23" xfId="0" applyFont="1" applyFill="1" applyBorder="1"/>
    <xf numFmtId="49" fontId="9" fillId="12" borderId="34" xfId="0" applyNumberFormat="1" applyFont="1" applyFill="1" applyBorder="1" applyAlignment="1">
      <alignment horizontal="center" vertical="center"/>
    </xf>
    <xf numFmtId="9" fontId="9" fillId="12" borderId="35" xfId="0" applyNumberFormat="1" applyFont="1" applyFill="1" applyBorder="1" applyAlignment="1">
      <alignment horizontal="center" vertical="center"/>
    </xf>
    <xf numFmtId="0" fontId="9" fillId="14" borderId="60" xfId="0" applyFont="1" applyFill="1" applyBorder="1"/>
    <xf numFmtId="49" fontId="9" fillId="12" borderId="61" xfId="0" applyNumberFormat="1" applyFont="1" applyFill="1" applyBorder="1" applyAlignment="1">
      <alignment horizontal="center"/>
    </xf>
    <xf numFmtId="9" fontId="11" fillId="12" borderId="62" xfId="0" applyNumberFormat="1" applyFont="1" applyFill="1" applyBorder="1" applyAlignment="1">
      <alignment horizontal="center"/>
    </xf>
    <xf numFmtId="0" fontId="9" fillId="5" borderId="0" xfId="0" applyFont="1" applyFill="1" applyAlignment="1">
      <alignment vertical="center" wrapText="1"/>
    </xf>
    <xf numFmtId="49" fontId="9" fillId="5" borderId="0" xfId="0" applyNumberFormat="1" applyFont="1" applyFill="1" applyAlignment="1">
      <alignment horizontal="center" vertical="center" wrapText="1"/>
    </xf>
    <xf numFmtId="9" fontId="10" fillId="5" borderId="0" xfId="0" applyNumberFormat="1" applyFont="1" applyFill="1" applyAlignment="1">
      <alignment horizontal="center" vertical="center" wrapText="1"/>
    </xf>
    <xf numFmtId="0" fontId="16" fillId="5" borderId="0" xfId="0" applyFont="1" applyFill="1" applyAlignment="1">
      <alignment horizontal="center" vertical="center" wrapText="1"/>
    </xf>
    <xf numFmtId="9" fontId="11" fillId="5" borderId="0" xfId="0" applyNumberFormat="1" applyFont="1" applyFill="1" applyAlignment="1">
      <alignment vertical="center" wrapText="1"/>
    </xf>
    <xf numFmtId="0" fontId="16" fillId="5" borderId="0" xfId="0" applyFont="1" applyFill="1" applyAlignment="1">
      <alignment vertical="center"/>
    </xf>
    <xf numFmtId="9" fontId="11" fillId="5" borderId="0" xfId="0" applyNumberFormat="1" applyFont="1" applyFill="1" applyAlignment="1">
      <alignment horizontal="center" vertical="center" wrapText="1"/>
    </xf>
    <xf numFmtId="0" fontId="16" fillId="11" borderId="39" xfId="0" applyFont="1" applyFill="1" applyBorder="1" applyAlignment="1">
      <alignment vertical="top" wrapText="1"/>
    </xf>
    <xf numFmtId="0" fontId="16" fillId="11" borderId="34" xfId="0" applyFont="1" applyFill="1" applyBorder="1" applyAlignment="1">
      <alignment horizontal="center" vertical="center" wrapText="1"/>
    </xf>
    <xf numFmtId="9" fontId="10" fillId="11" borderId="67" xfId="0" applyNumberFormat="1" applyFont="1" applyFill="1" applyBorder="1" applyAlignment="1">
      <alignment horizontal="center" vertical="center" wrapText="1"/>
    </xf>
    <xf numFmtId="0" fontId="9" fillId="14" borderId="59" xfId="0" applyFont="1" applyFill="1" applyBorder="1" applyAlignment="1">
      <alignment vertical="top"/>
    </xf>
    <xf numFmtId="49" fontId="9" fillId="14" borderId="40" xfId="0" applyNumberFormat="1" applyFont="1" applyFill="1" applyBorder="1" applyAlignment="1">
      <alignment horizontal="center" vertical="center"/>
    </xf>
    <xf numFmtId="9" fontId="10" fillId="14" borderId="44" xfId="0" applyNumberFormat="1" applyFont="1" applyFill="1" applyBorder="1" applyAlignment="1">
      <alignment horizontal="center" vertical="top"/>
    </xf>
    <xf numFmtId="0" fontId="9" fillId="14" borderId="39" xfId="0" applyFont="1" applyFill="1" applyBorder="1"/>
    <xf numFmtId="49" fontId="9" fillId="14" borderId="41" xfId="0" applyNumberFormat="1" applyFont="1" applyFill="1" applyBorder="1" applyAlignment="1">
      <alignment horizontal="center" vertical="center"/>
    </xf>
    <xf numFmtId="0" fontId="9" fillId="5" borderId="11" xfId="0" applyFont="1" applyFill="1" applyBorder="1" applyAlignment="1">
      <alignment horizontal="left" vertical="top"/>
    </xf>
    <xf numFmtId="0" fontId="9" fillId="5" borderId="0" xfId="0" applyFont="1" applyFill="1" applyAlignment="1">
      <alignment horizontal="center" vertical="top"/>
    </xf>
    <xf numFmtId="9" fontId="10" fillId="5" borderId="6" xfId="0" applyNumberFormat="1" applyFont="1" applyFill="1" applyBorder="1" applyAlignment="1">
      <alignment horizontal="center" vertical="top"/>
    </xf>
    <xf numFmtId="0" fontId="9" fillId="14" borderId="56" xfId="0" applyFont="1" applyFill="1" applyBorder="1"/>
    <xf numFmtId="9" fontId="10" fillId="14" borderId="55" xfId="0" applyNumberFormat="1" applyFont="1" applyFill="1" applyBorder="1" applyAlignment="1">
      <alignment horizontal="center"/>
    </xf>
    <xf numFmtId="0" fontId="9" fillId="14" borderId="37" xfId="0" applyFont="1" applyFill="1" applyBorder="1" applyAlignment="1">
      <alignment horizontal="center"/>
    </xf>
    <xf numFmtId="9" fontId="11" fillId="5" borderId="6" xfId="0" applyNumberFormat="1" applyFont="1" applyFill="1" applyBorder="1" applyAlignment="1">
      <alignment horizontal="center" vertical="top"/>
    </xf>
    <xf numFmtId="0" fontId="9" fillId="14" borderId="24" xfId="0" applyFont="1" applyFill="1" applyBorder="1" applyAlignment="1">
      <alignment horizontal="center"/>
    </xf>
    <xf numFmtId="9" fontId="10" fillId="14" borderId="25" xfId="0" applyNumberFormat="1" applyFont="1" applyFill="1" applyBorder="1" applyAlignment="1">
      <alignment horizontal="center"/>
    </xf>
    <xf numFmtId="0" fontId="9" fillId="14" borderId="1" xfId="0" applyFont="1" applyFill="1" applyBorder="1" applyAlignment="1">
      <alignment vertical="top" wrapText="1"/>
    </xf>
    <xf numFmtId="0" fontId="9" fillId="14" borderId="68" xfId="0" applyFont="1" applyFill="1" applyBorder="1" applyAlignment="1">
      <alignment horizontal="center"/>
    </xf>
    <xf numFmtId="9" fontId="10" fillId="14" borderId="62" xfId="0" applyNumberFormat="1" applyFont="1" applyFill="1" applyBorder="1" applyAlignment="1">
      <alignment horizontal="center"/>
    </xf>
    <xf numFmtId="0" fontId="9" fillId="5" borderId="21" xfId="0" applyFont="1" applyFill="1" applyBorder="1"/>
    <xf numFmtId="49" fontId="9" fillId="5" borderId="13" xfId="0" applyNumberFormat="1" applyFont="1" applyFill="1" applyBorder="1" applyAlignment="1">
      <alignment horizontal="center" vertical="center"/>
    </xf>
    <xf numFmtId="9" fontId="10" fillId="5" borderId="22" xfId="0" applyNumberFormat="1" applyFont="1" applyFill="1" applyBorder="1" applyAlignment="1">
      <alignment horizontal="center"/>
    </xf>
    <xf numFmtId="0" fontId="11" fillId="0" borderId="0" xfId="0" applyFont="1"/>
    <xf numFmtId="0" fontId="9" fillId="14" borderId="36" xfId="0" applyFont="1" applyFill="1" applyBorder="1" applyAlignment="1">
      <alignment horizontal="left" vertical="top"/>
    </xf>
    <xf numFmtId="0" fontId="9" fillId="17" borderId="37" xfId="0" applyFont="1" applyFill="1" applyBorder="1" applyAlignment="1">
      <alignment horizontal="center" vertical="top"/>
    </xf>
    <xf numFmtId="9" fontId="10" fillId="17" borderId="38" xfId="0" applyNumberFormat="1" applyFont="1" applyFill="1" applyBorder="1" applyAlignment="1">
      <alignment horizontal="center" vertical="top"/>
    </xf>
    <xf numFmtId="9" fontId="11" fillId="14" borderId="55" xfId="0" applyNumberFormat="1" applyFont="1" applyFill="1" applyBorder="1" applyAlignment="1">
      <alignment horizontal="center"/>
    </xf>
    <xf numFmtId="0" fontId="9" fillId="14" borderId="66" xfId="0" applyFont="1" applyFill="1" applyBorder="1"/>
    <xf numFmtId="49" fontId="9" fillId="14" borderId="63" xfId="0" applyNumberFormat="1" applyFont="1" applyFill="1" applyBorder="1" applyAlignment="1">
      <alignment horizontal="center" vertical="center"/>
    </xf>
    <xf numFmtId="9" fontId="9" fillId="14" borderId="32" xfId="0" applyNumberFormat="1" applyFont="1" applyFill="1" applyBorder="1"/>
    <xf numFmtId="0" fontId="9" fillId="14" borderId="34" xfId="0" applyFont="1" applyFill="1" applyBorder="1" applyAlignment="1">
      <alignment horizontal="center"/>
    </xf>
    <xf numFmtId="9" fontId="10" fillId="14" borderId="35" xfId="0" applyNumberFormat="1" applyFont="1" applyFill="1" applyBorder="1" applyAlignment="1">
      <alignment horizontal="center"/>
    </xf>
    <xf numFmtId="0" fontId="9" fillId="14" borderId="61" xfId="0" applyFont="1" applyFill="1" applyBorder="1" applyAlignment="1">
      <alignment horizontal="center"/>
    </xf>
    <xf numFmtId="9" fontId="10" fillId="17" borderId="62" xfId="0" applyNumberFormat="1" applyFont="1" applyFill="1" applyBorder="1" applyAlignment="1">
      <alignment horizontal="center"/>
    </xf>
    <xf numFmtId="0" fontId="9" fillId="15" borderId="59" xfId="0" applyFont="1" applyFill="1" applyBorder="1" applyAlignment="1">
      <alignment horizontal="left" vertical="top"/>
    </xf>
    <xf numFmtId="9" fontId="10" fillId="15" borderId="5" xfId="0" applyNumberFormat="1" applyFont="1" applyFill="1" applyBorder="1" applyAlignment="1">
      <alignment horizontal="center" vertical="top"/>
    </xf>
    <xf numFmtId="0" fontId="10" fillId="16" borderId="36" xfId="0" applyFont="1" applyFill="1" applyBorder="1" applyAlignment="1">
      <alignment horizontal="left" vertical="top" wrapText="1"/>
    </xf>
    <xf numFmtId="0" fontId="10" fillId="16" borderId="37" xfId="0" applyFont="1" applyFill="1" applyBorder="1" applyAlignment="1">
      <alignment horizontal="center"/>
    </xf>
    <xf numFmtId="9" fontId="10" fillId="16" borderId="64" xfId="0" applyNumberFormat="1" applyFont="1" applyFill="1" applyBorder="1" applyAlignment="1">
      <alignment horizontal="center"/>
    </xf>
    <xf numFmtId="0" fontId="9" fillId="15" borderId="56" xfId="0" applyFont="1" applyFill="1" applyBorder="1" applyAlignment="1">
      <alignment horizontal="left" vertical="top"/>
    </xf>
    <xf numFmtId="9" fontId="10" fillId="15" borderId="6" xfId="0" applyNumberFormat="1" applyFont="1" applyFill="1" applyBorder="1" applyAlignment="1">
      <alignment horizontal="center" vertical="top"/>
    </xf>
    <xf numFmtId="0" fontId="10" fillId="16" borderId="28" xfId="0" applyFont="1" applyFill="1" applyBorder="1" applyAlignment="1">
      <alignment horizontal="left" vertical="top" wrapText="1"/>
    </xf>
    <xf numFmtId="0" fontId="10" fillId="16" borderId="15" xfId="0" applyFont="1" applyFill="1" applyBorder="1" applyAlignment="1">
      <alignment horizontal="center"/>
    </xf>
    <xf numFmtId="9" fontId="10" fillId="16" borderId="65" xfId="0" applyNumberFormat="1" applyFont="1" applyFill="1" applyBorder="1" applyAlignment="1">
      <alignment horizontal="center"/>
    </xf>
    <xf numFmtId="0" fontId="10" fillId="16" borderId="39" xfId="0" applyFont="1" applyFill="1" applyBorder="1" applyAlignment="1">
      <alignment horizontal="left" vertical="top" wrapText="1"/>
    </xf>
    <xf numFmtId="0" fontId="10" fillId="16" borderId="34" xfId="0" applyFont="1" applyFill="1" applyBorder="1" applyAlignment="1">
      <alignment horizontal="center"/>
    </xf>
    <xf numFmtId="9" fontId="10" fillId="16" borderId="67" xfId="0" applyNumberFormat="1" applyFont="1" applyFill="1" applyBorder="1" applyAlignment="1">
      <alignment horizontal="center"/>
    </xf>
    <xf numFmtId="0" fontId="10" fillId="12" borderId="34" xfId="0" applyFont="1" applyFill="1" applyBorder="1" applyAlignment="1">
      <alignment horizontal="center"/>
    </xf>
    <xf numFmtId="0" fontId="9" fillId="15" borderId="66" xfId="0" applyFont="1" applyFill="1" applyBorder="1" applyAlignment="1">
      <alignment horizontal="left" vertical="top"/>
    </xf>
    <xf numFmtId="9" fontId="10" fillId="15" borderId="4" xfId="0" applyNumberFormat="1" applyFont="1" applyFill="1" applyBorder="1" applyAlignment="1">
      <alignment horizontal="center" vertical="top"/>
    </xf>
    <xf numFmtId="0" fontId="10" fillId="16" borderId="60" xfId="0" applyFont="1" applyFill="1" applyBorder="1" applyAlignment="1">
      <alignment horizontal="left" vertical="top" wrapText="1"/>
    </xf>
    <xf numFmtId="0" fontId="10" fillId="16" borderId="61" xfId="0" applyFont="1" applyFill="1" applyBorder="1" applyAlignment="1">
      <alignment horizontal="center"/>
    </xf>
    <xf numFmtId="9" fontId="10" fillId="16" borderId="69" xfId="0" applyNumberFormat="1" applyFont="1" applyFill="1" applyBorder="1" applyAlignment="1">
      <alignment horizontal="center"/>
    </xf>
    <xf numFmtId="0" fontId="14" fillId="0" borderId="54" xfId="0" applyFont="1" applyBorder="1" applyAlignment="1">
      <alignment horizontal="left" vertical="center" wrapText="1"/>
    </xf>
    <xf numFmtId="0" fontId="8" fillId="0" borderId="15" xfId="0" applyFont="1" applyBorder="1"/>
    <xf numFmtId="0" fontId="8" fillId="0" borderId="15" xfId="0" applyFont="1" applyBorder="1" applyAlignment="1">
      <alignment wrapText="1"/>
    </xf>
    <xf numFmtId="0" fontId="20" fillId="0" borderId="15" xfId="0" applyFont="1" applyBorder="1" applyAlignment="1">
      <alignment horizontal="justify" vertical="center" wrapText="1"/>
    </xf>
    <xf numFmtId="0" fontId="8" fillId="0" borderId="15" xfId="0" applyFont="1" applyBorder="1" applyAlignment="1">
      <alignment vertical="top" wrapText="1"/>
    </xf>
    <xf numFmtId="0" fontId="20" fillId="0" borderId="15" xfId="0" applyFont="1" applyBorder="1" applyAlignment="1">
      <alignment vertical="center" wrapText="1"/>
    </xf>
    <xf numFmtId="0" fontId="16" fillId="15" borderId="60" xfId="0" applyFont="1" applyFill="1" applyBorder="1" applyAlignment="1">
      <alignment vertical="center" wrapText="1"/>
    </xf>
    <xf numFmtId="49" fontId="16" fillId="15" borderId="61" xfId="0" applyNumberFormat="1" applyFont="1" applyFill="1" applyBorder="1" applyAlignment="1">
      <alignment horizontal="center" vertical="center" wrapText="1"/>
    </xf>
    <xf numFmtId="9" fontId="10" fillId="15" borderId="62" xfId="0" applyNumberFormat="1" applyFont="1" applyFill="1" applyBorder="1" applyAlignment="1">
      <alignment horizontal="center" vertical="center" wrapText="1"/>
    </xf>
    <xf numFmtId="0" fontId="10" fillId="16" borderId="60" xfId="0" applyFont="1" applyFill="1" applyBorder="1" applyAlignment="1">
      <alignment vertical="center"/>
    </xf>
    <xf numFmtId="49" fontId="9" fillId="16" borderId="61" xfId="0" applyNumberFormat="1" applyFont="1" applyFill="1" applyBorder="1" applyAlignment="1">
      <alignment horizontal="center" vertical="center"/>
    </xf>
    <xf numFmtId="9" fontId="9" fillId="16" borderId="62" xfId="0" applyNumberFormat="1" applyFont="1" applyFill="1" applyBorder="1" applyAlignment="1">
      <alignment horizontal="center"/>
    </xf>
    <xf numFmtId="0" fontId="9" fillId="14" borderId="37" xfId="0" applyFont="1" applyFill="1" applyBorder="1" applyAlignment="1">
      <alignment horizontal="center" vertical="top"/>
    </xf>
    <xf numFmtId="0" fontId="9" fillId="9" borderId="66" xfId="0" applyFont="1" applyFill="1" applyBorder="1"/>
    <xf numFmtId="9" fontId="9" fillId="9" borderId="32" xfId="0" applyNumberFormat="1" applyFont="1" applyFill="1" applyBorder="1" applyAlignment="1">
      <alignment horizontal="center"/>
    </xf>
    <xf numFmtId="0" fontId="9" fillId="9" borderId="1" xfId="0" applyFont="1" applyFill="1" applyBorder="1" applyAlignment="1">
      <alignment vertical="center"/>
    </xf>
    <xf numFmtId="0" fontId="10" fillId="9" borderId="1" xfId="0" applyFont="1" applyFill="1" applyBorder="1" applyAlignment="1">
      <alignment vertical="top"/>
    </xf>
    <xf numFmtId="49" fontId="9" fillId="10" borderId="61" xfId="0" applyNumberFormat="1" applyFont="1" applyFill="1" applyBorder="1" applyAlignment="1">
      <alignment horizontal="center" vertical="top"/>
    </xf>
    <xf numFmtId="9" fontId="11" fillId="10" borderId="62" xfId="0" applyNumberFormat="1" applyFont="1" applyFill="1" applyBorder="1" applyAlignment="1">
      <alignment horizontal="center"/>
    </xf>
    <xf numFmtId="0" fontId="9" fillId="9" borderId="68" xfId="0" applyFont="1" applyFill="1" applyBorder="1" applyAlignment="1">
      <alignment horizontal="center" vertical="top"/>
    </xf>
    <xf numFmtId="9" fontId="9" fillId="9" borderId="44" xfId="0" applyNumberFormat="1" applyFont="1" applyFill="1" applyBorder="1" applyAlignment="1">
      <alignment horizontal="center" vertical="center"/>
    </xf>
    <xf numFmtId="9" fontId="9" fillId="9" borderId="3" xfId="0" applyNumberFormat="1" applyFont="1" applyFill="1" applyBorder="1" applyAlignment="1">
      <alignment horizontal="center" vertical="center"/>
    </xf>
    <xf numFmtId="49" fontId="9" fillId="9" borderId="61" xfId="0" applyNumberFormat="1" applyFont="1" applyFill="1" applyBorder="1" applyAlignment="1">
      <alignment horizontal="center" vertical="center"/>
    </xf>
    <xf numFmtId="9" fontId="10" fillId="9" borderId="62" xfId="0" applyNumberFormat="1" applyFont="1" applyFill="1" applyBorder="1" applyAlignment="1">
      <alignment horizontal="center" vertical="center"/>
    </xf>
    <xf numFmtId="0" fontId="9" fillId="17" borderId="61" xfId="0" applyFont="1" applyFill="1" applyBorder="1" applyAlignment="1">
      <alignment horizontal="center"/>
    </xf>
    <xf numFmtId="49" fontId="9" fillId="5" borderId="0" xfId="0" applyNumberFormat="1" applyFont="1" applyFill="1" applyAlignment="1">
      <alignment horizontal="center"/>
    </xf>
    <xf numFmtId="0" fontId="9" fillId="21" borderId="59" xfId="0" applyFont="1" applyFill="1" applyBorder="1" applyAlignment="1">
      <alignment vertical="center" wrapText="1"/>
    </xf>
    <xf numFmtId="49" fontId="9" fillId="21" borderId="40" xfId="0" applyNumberFormat="1" applyFont="1" applyFill="1" applyBorder="1" applyAlignment="1">
      <alignment horizontal="center" vertical="center" wrapText="1"/>
    </xf>
    <xf numFmtId="9" fontId="10" fillId="21" borderId="44" xfId="0" applyNumberFormat="1" applyFont="1" applyFill="1" applyBorder="1" applyAlignment="1">
      <alignment horizontal="center" vertical="center" wrapText="1"/>
    </xf>
    <xf numFmtId="0" fontId="9" fillId="21" borderId="36" xfId="0" applyFont="1" applyFill="1" applyBorder="1" applyAlignment="1">
      <alignment vertical="center" wrapText="1"/>
    </xf>
    <xf numFmtId="49" fontId="9" fillId="21" borderId="37" xfId="0" applyNumberFormat="1" applyFont="1" applyFill="1" applyBorder="1" applyAlignment="1">
      <alignment horizontal="center" vertical="center" wrapText="1"/>
    </xf>
    <xf numFmtId="9" fontId="10" fillId="21" borderId="38" xfId="0" applyNumberFormat="1" applyFont="1" applyFill="1" applyBorder="1" applyAlignment="1">
      <alignment horizontal="center" vertical="center" wrapText="1"/>
    </xf>
    <xf numFmtId="0" fontId="9" fillId="21" borderId="15" xfId="0" applyFont="1" applyFill="1" applyBorder="1" applyAlignment="1">
      <alignment vertical="center" wrapText="1"/>
    </xf>
    <xf numFmtId="0" fontId="9" fillId="21" borderId="15" xfId="0" applyFont="1" applyFill="1" applyBorder="1" applyAlignment="1">
      <alignment horizontal="center" vertical="center" wrapText="1"/>
    </xf>
    <xf numFmtId="9" fontId="10" fillId="21" borderId="15" xfId="0" applyNumberFormat="1" applyFont="1" applyFill="1" applyBorder="1" applyAlignment="1">
      <alignment vertical="center" wrapText="1"/>
    </xf>
    <xf numFmtId="0" fontId="11" fillId="5" borderId="0" xfId="0" applyFont="1" applyFill="1"/>
    <xf numFmtId="0" fontId="9" fillId="21" borderId="42" xfId="0" applyFont="1" applyFill="1" applyBorder="1" applyAlignment="1">
      <alignment vertical="center" wrapText="1"/>
    </xf>
    <xf numFmtId="9" fontId="11" fillId="5" borderId="0" xfId="0" applyNumberFormat="1" applyFont="1" applyFill="1" applyAlignment="1">
      <alignment horizontal="center" vertical="center"/>
    </xf>
    <xf numFmtId="0" fontId="11" fillId="5" borderId="16" xfId="0" applyFont="1" applyFill="1" applyBorder="1"/>
    <xf numFmtId="0" fontId="9" fillId="23" borderId="1" xfId="0" applyFont="1" applyFill="1" applyBorder="1"/>
    <xf numFmtId="49" fontId="9" fillId="23" borderId="61" xfId="0" applyNumberFormat="1" applyFont="1" applyFill="1" applyBorder="1" applyAlignment="1">
      <alignment horizontal="center"/>
    </xf>
    <xf numFmtId="9" fontId="10" fillId="23" borderId="69" xfId="0" applyNumberFormat="1" applyFont="1" applyFill="1" applyBorder="1" applyAlignment="1">
      <alignment horizontal="center"/>
    </xf>
    <xf numFmtId="9" fontId="11" fillId="5" borderId="57" xfId="0" applyNumberFormat="1" applyFont="1" applyFill="1" applyBorder="1" applyAlignment="1">
      <alignment horizontal="center" vertical="center"/>
    </xf>
    <xf numFmtId="0" fontId="9" fillId="22" borderId="61" xfId="0" applyFont="1" applyFill="1" applyBorder="1" applyAlignment="1">
      <alignment horizontal="center" vertical="center" wrapText="1"/>
    </xf>
    <xf numFmtId="9" fontId="10" fillId="22" borderId="69" xfId="0" applyNumberFormat="1" applyFont="1" applyFill="1" applyBorder="1" applyAlignment="1">
      <alignment horizontal="center" vertical="center" wrapText="1"/>
    </xf>
    <xf numFmtId="49" fontId="9" fillId="21" borderId="58" xfId="0" applyNumberFormat="1" applyFont="1" applyFill="1" applyBorder="1" applyAlignment="1">
      <alignment horizontal="center" vertical="center" wrapText="1"/>
    </xf>
    <xf numFmtId="9" fontId="10" fillId="24" borderId="31" xfId="0" applyNumberFormat="1" applyFont="1" applyFill="1" applyBorder="1" applyAlignment="1">
      <alignment horizontal="center" vertical="center" wrapText="1"/>
    </xf>
    <xf numFmtId="0" fontId="9" fillId="0" borderId="11" xfId="0" applyFont="1" applyBorder="1"/>
    <xf numFmtId="0" fontId="14" fillId="5" borderId="72" xfId="0" applyFont="1" applyFill="1" applyBorder="1" applyAlignment="1">
      <alignment vertical="center" wrapText="1"/>
    </xf>
    <xf numFmtId="9" fontId="15" fillId="5" borderId="73" xfId="0" applyNumberFormat="1" applyFont="1" applyFill="1" applyBorder="1" applyAlignment="1">
      <alignment vertical="center" wrapText="1"/>
    </xf>
    <xf numFmtId="0" fontId="15" fillId="5" borderId="73" xfId="0" applyFont="1" applyFill="1" applyBorder="1" applyAlignment="1">
      <alignment horizontal="center" vertical="center" wrapText="1"/>
    </xf>
    <xf numFmtId="9" fontId="18" fillId="25" borderId="70" xfId="0" applyNumberFormat="1" applyFont="1" applyFill="1" applyBorder="1" applyAlignment="1">
      <alignment horizontal="center"/>
    </xf>
    <xf numFmtId="9" fontId="12" fillId="5" borderId="73" xfId="0" applyNumberFormat="1" applyFont="1" applyFill="1" applyBorder="1" applyAlignment="1">
      <alignment horizontal="center"/>
    </xf>
    <xf numFmtId="9" fontId="9" fillId="5" borderId="73" xfId="0" applyNumberFormat="1" applyFont="1" applyFill="1" applyBorder="1"/>
    <xf numFmtId="0" fontId="9" fillId="5" borderId="73" xfId="0" applyFont="1" applyFill="1" applyBorder="1"/>
    <xf numFmtId="49" fontId="9" fillId="5" borderId="73" xfId="0" applyNumberFormat="1" applyFont="1" applyFill="1" applyBorder="1" applyAlignment="1">
      <alignment horizontal="center"/>
    </xf>
    <xf numFmtId="9" fontId="11" fillId="5" borderId="73" xfId="0" applyNumberFormat="1" applyFont="1" applyFill="1" applyBorder="1"/>
    <xf numFmtId="0" fontId="14" fillId="5" borderId="0" xfId="0" applyFont="1" applyFill="1" applyAlignment="1">
      <alignment vertical="center" wrapText="1"/>
    </xf>
    <xf numFmtId="9" fontId="15" fillId="5" borderId="0" xfId="0" applyNumberFormat="1" applyFont="1" applyFill="1" applyAlignment="1">
      <alignment vertical="center" wrapText="1"/>
    </xf>
    <xf numFmtId="0" fontId="18" fillId="5" borderId="0" xfId="1" applyFont="1" applyFill="1" applyBorder="1" applyAlignment="1">
      <alignment horizontal="right"/>
    </xf>
    <xf numFmtId="9" fontId="18" fillId="5" borderId="0" xfId="0" applyNumberFormat="1" applyFont="1" applyFill="1" applyAlignment="1">
      <alignment horizontal="center"/>
    </xf>
    <xf numFmtId="9" fontId="12" fillId="5" borderId="0" xfId="0" applyNumberFormat="1" applyFont="1" applyFill="1" applyAlignment="1">
      <alignment horizontal="center"/>
    </xf>
    <xf numFmtId="0" fontId="9" fillId="7" borderId="12" xfId="0" applyFont="1" applyFill="1" applyBorder="1"/>
    <xf numFmtId="49" fontId="13" fillId="7" borderId="13" xfId="0" applyNumberFormat="1" applyFont="1" applyFill="1" applyBorder="1" applyAlignment="1">
      <alignment horizontal="center" vertical="center" wrapText="1"/>
    </xf>
    <xf numFmtId="9" fontId="11" fillId="7" borderId="14" xfId="0" applyNumberFormat="1" applyFont="1" applyFill="1" applyBorder="1"/>
    <xf numFmtId="0" fontId="9" fillId="3" borderId="15" xfId="0" applyFont="1" applyFill="1" applyBorder="1" applyAlignment="1">
      <alignment horizontal="left" vertical="top" wrapText="1"/>
    </xf>
    <xf numFmtId="49" fontId="9" fillId="3" borderId="15" xfId="2" applyNumberFormat="1" applyFont="1" applyFill="1" applyBorder="1" applyAlignment="1">
      <alignment horizontal="center" vertical="top" wrapText="1"/>
    </xf>
    <xf numFmtId="9" fontId="10" fillId="3" borderId="15" xfId="0" applyNumberFormat="1" applyFont="1" applyFill="1" applyBorder="1" applyAlignment="1">
      <alignment horizontal="center" vertical="top"/>
    </xf>
    <xf numFmtId="0" fontId="10" fillId="27" borderId="60" xfId="0" applyFont="1" applyFill="1" applyBorder="1" applyAlignment="1">
      <alignment vertical="top" wrapText="1"/>
    </xf>
    <xf numFmtId="0" fontId="9" fillId="3" borderId="42" xfId="0" applyFont="1" applyFill="1" applyBorder="1" applyAlignment="1">
      <alignment horizontal="left" vertical="top" wrapText="1"/>
    </xf>
    <xf numFmtId="49" fontId="9" fillId="3" borderId="58" xfId="0" applyNumberFormat="1" applyFont="1" applyFill="1" applyBorder="1" applyAlignment="1">
      <alignment horizontal="center" vertical="center"/>
    </xf>
    <xf numFmtId="9" fontId="9" fillId="3" borderId="31" xfId="0" applyNumberFormat="1" applyFont="1" applyFill="1" applyBorder="1" applyAlignment="1">
      <alignment horizontal="center" vertical="top"/>
    </xf>
    <xf numFmtId="0" fontId="9" fillId="3" borderId="28" xfId="0" applyFont="1" applyFill="1" applyBorder="1" applyAlignment="1">
      <alignment vertical="top" wrapText="1"/>
    </xf>
    <xf numFmtId="49" fontId="9" fillId="3" borderId="15" xfId="0" applyNumberFormat="1" applyFont="1" applyFill="1" applyBorder="1" applyAlignment="1">
      <alignment horizontal="center"/>
    </xf>
    <xf numFmtId="9" fontId="10" fillId="3" borderId="29" xfId="0" applyNumberFormat="1" applyFont="1" applyFill="1" applyBorder="1" applyAlignment="1">
      <alignment horizontal="center" vertical="center"/>
    </xf>
    <xf numFmtId="0" fontId="10" fillId="3" borderId="28" xfId="0" applyFont="1" applyFill="1" applyBorder="1" applyAlignment="1">
      <alignment vertical="top"/>
    </xf>
    <xf numFmtId="0" fontId="9" fillId="3" borderId="66" xfId="0" applyFont="1" applyFill="1" applyBorder="1"/>
    <xf numFmtId="49" fontId="9" fillId="3" borderId="63" xfId="0" applyNumberFormat="1" applyFont="1" applyFill="1" applyBorder="1" applyAlignment="1">
      <alignment horizontal="center" vertical="center"/>
    </xf>
    <xf numFmtId="9" fontId="9" fillId="3" borderId="32" xfId="0" applyNumberFormat="1" applyFont="1" applyFill="1" applyBorder="1"/>
    <xf numFmtId="0" fontId="9" fillId="3" borderId="39" xfId="0" applyFont="1" applyFill="1" applyBorder="1" applyAlignment="1">
      <alignment vertical="top" wrapText="1"/>
    </xf>
    <xf numFmtId="9" fontId="11" fillId="10" borderId="35" xfId="0" applyNumberFormat="1" applyFont="1" applyFill="1" applyBorder="1" applyAlignment="1">
      <alignment horizontal="center" vertical="center"/>
    </xf>
    <xf numFmtId="0" fontId="10" fillId="3" borderId="39" xfId="0" applyFont="1" applyFill="1" applyBorder="1" applyAlignment="1">
      <alignment vertical="top"/>
    </xf>
    <xf numFmtId="9" fontId="11" fillId="10" borderId="32" xfId="0" applyNumberFormat="1" applyFont="1" applyFill="1" applyBorder="1" applyAlignment="1">
      <alignment horizontal="center" vertical="center"/>
    </xf>
    <xf numFmtId="0" fontId="9" fillId="5" borderId="21" xfId="2" applyFont="1" applyFill="1" applyBorder="1" applyAlignment="1">
      <alignment vertical="center" wrapText="1"/>
    </xf>
    <xf numFmtId="49" fontId="9" fillId="5" borderId="13" xfId="2" applyNumberFormat="1" applyFont="1" applyFill="1" applyBorder="1" applyAlignment="1">
      <alignment horizontal="center" vertical="center" wrapText="1"/>
    </xf>
    <xf numFmtId="0" fontId="9" fillId="28" borderId="42" xfId="0" applyFont="1" applyFill="1" applyBorder="1" applyAlignment="1">
      <alignment vertical="center" wrapText="1"/>
    </xf>
    <xf numFmtId="49" fontId="9" fillId="27" borderId="58" xfId="0" applyNumberFormat="1" applyFont="1" applyFill="1" applyBorder="1" applyAlignment="1">
      <alignment horizontal="center" vertical="center" wrapText="1"/>
    </xf>
    <xf numFmtId="9" fontId="10" fillId="27" borderId="31" xfId="0" applyNumberFormat="1" applyFont="1" applyFill="1" applyBorder="1" applyAlignment="1">
      <alignment horizontal="center"/>
    </xf>
    <xf numFmtId="0" fontId="9" fillId="27" borderId="59" xfId="0" applyFont="1" applyFill="1" applyBorder="1" applyAlignment="1">
      <alignment horizontal="left" vertical="center" wrapText="1"/>
    </xf>
    <xf numFmtId="49" fontId="9" fillId="27" borderId="40" xfId="0" applyNumberFormat="1" applyFont="1" applyFill="1" applyBorder="1" applyAlignment="1">
      <alignment horizontal="center" vertical="center"/>
    </xf>
    <xf numFmtId="9" fontId="10" fillId="27" borderId="44" xfId="0" applyNumberFormat="1" applyFont="1" applyFill="1" applyBorder="1" applyAlignment="1">
      <alignment horizontal="center" vertical="center"/>
    </xf>
    <xf numFmtId="0" fontId="10" fillId="27" borderId="15" xfId="0" applyFont="1" applyFill="1" applyBorder="1" applyAlignment="1">
      <alignment vertical="top" wrapText="1"/>
    </xf>
    <xf numFmtId="0" fontId="9" fillId="28" borderId="56" xfId="0" applyFont="1" applyFill="1" applyBorder="1" applyAlignment="1">
      <alignment vertical="center" wrapText="1"/>
    </xf>
    <xf numFmtId="49" fontId="9" fillId="27" borderId="41" xfId="0" applyNumberFormat="1" applyFont="1" applyFill="1" applyBorder="1" applyAlignment="1">
      <alignment horizontal="center" vertical="center" wrapText="1"/>
    </xf>
    <xf numFmtId="49" fontId="9" fillId="27" borderId="41" xfId="0" applyNumberFormat="1" applyFont="1" applyFill="1" applyBorder="1" applyAlignment="1">
      <alignment horizontal="center" vertical="center"/>
    </xf>
    <xf numFmtId="9" fontId="11" fillId="27" borderId="55" xfId="0" applyNumberFormat="1" applyFont="1" applyFill="1" applyBorder="1" applyAlignment="1">
      <alignment horizontal="center"/>
    </xf>
    <xf numFmtId="0" fontId="9" fillId="27" borderId="28" xfId="0" applyFont="1" applyFill="1" applyBorder="1" applyAlignment="1">
      <alignment horizontal="left" vertical="top" wrapText="1"/>
    </xf>
    <xf numFmtId="0" fontId="9" fillId="27" borderId="15" xfId="0" applyFont="1" applyFill="1" applyBorder="1" applyAlignment="1">
      <alignment horizontal="center" vertical="top"/>
    </xf>
    <xf numFmtId="9" fontId="10" fillId="27" borderId="29" xfId="0" applyNumberFormat="1" applyFont="1" applyFill="1" applyBorder="1" applyAlignment="1">
      <alignment horizontal="center" vertical="top"/>
    </xf>
    <xf numFmtId="9" fontId="10" fillId="27" borderId="15" xfId="0" applyNumberFormat="1" applyFont="1" applyFill="1" applyBorder="1" applyAlignment="1">
      <alignment horizontal="center" vertical="center"/>
    </xf>
    <xf numFmtId="0" fontId="9" fillId="0" borderId="6" xfId="0" applyFont="1" applyBorder="1"/>
    <xf numFmtId="0" fontId="9" fillId="27" borderId="42" xfId="0" applyFont="1" applyFill="1" applyBorder="1" applyAlignment="1">
      <alignment vertical="center"/>
    </xf>
    <xf numFmtId="49" fontId="9" fillId="27" borderId="37" xfId="0" applyNumberFormat="1" applyFont="1" applyFill="1" applyBorder="1" applyAlignment="1">
      <alignment horizontal="center"/>
    </xf>
    <xf numFmtId="0" fontId="9" fillId="27" borderId="39" xfId="0" applyFont="1" applyFill="1" applyBorder="1" applyAlignment="1">
      <alignment vertical="top" wrapText="1"/>
    </xf>
    <xf numFmtId="9" fontId="10" fillId="27" borderId="67" xfId="0" applyNumberFormat="1" applyFont="1" applyFill="1" applyBorder="1" applyAlignment="1">
      <alignment horizontal="center" vertical="center"/>
    </xf>
    <xf numFmtId="9" fontId="10" fillId="5" borderId="6" xfId="0" applyNumberFormat="1" applyFont="1" applyFill="1" applyBorder="1" applyAlignment="1">
      <alignment horizontal="center"/>
    </xf>
    <xf numFmtId="49" fontId="9" fillId="27" borderId="58" xfId="0" applyNumberFormat="1" applyFont="1" applyFill="1" applyBorder="1" applyAlignment="1">
      <alignment horizontal="center" vertical="center"/>
    </xf>
    <xf numFmtId="0" fontId="9" fillId="27" borderId="59" xfId="0" applyFont="1" applyFill="1" applyBorder="1" applyAlignment="1">
      <alignment vertical="center"/>
    </xf>
    <xf numFmtId="0" fontId="9" fillId="27" borderId="7" xfId="0" applyFont="1" applyFill="1" applyBorder="1" applyAlignment="1">
      <alignment horizontal="center" vertical="center"/>
    </xf>
    <xf numFmtId="9" fontId="10" fillId="27" borderId="44" xfId="0" applyNumberFormat="1" applyFont="1" applyFill="1" applyBorder="1" applyAlignment="1">
      <alignment horizontal="center"/>
    </xf>
    <xf numFmtId="9" fontId="10" fillId="27" borderId="38" xfId="0" applyNumberFormat="1" applyFont="1" applyFill="1" applyBorder="1" applyAlignment="1">
      <alignment horizontal="center" vertical="center"/>
    </xf>
    <xf numFmtId="0" fontId="9" fillId="27" borderId="56" xfId="0" applyFont="1" applyFill="1" applyBorder="1" applyAlignment="1">
      <alignment vertical="center"/>
    </xf>
    <xf numFmtId="0" fontId="9" fillId="2" borderId="11" xfId="0" applyFont="1" applyFill="1" applyBorder="1" applyAlignment="1">
      <alignment vertical="center"/>
    </xf>
    <xf numFmtId="0" fontId="9" fillId="2" borderId="0" xfId="0" applyFont="1" applyFill="1" applyAlignment="1">
      <alignment horizontal="center" vertical="center"/>
    </xf>
    <xf numFmtId="0" fontId="9" fillId="27" borderId="56" xfId="0" applyFont="1" applyFill="1" applyBorder="1"/>
    <xf numFmtId="0" fontId="9" fillId="27" borderId="55" xfId="0" applyFont="1" applyFill="1" applyBorder="1"/>
    <xf numFmtId="0" fontId="22" fillId="27" borderId="55" xfId="0" applyFont="1" applyFill="1" applyBorder="1" applyAlignment="1">
      <alignment vertical="center" wrapText="1"/>
    </xf>
    <xf numFmtId="0" fontId="9" fillId="28" borderId="66" xfId="0" applyFont="1" applyFill="1" applyBorder="1" applyAlignment="1">
      <alignment vertical="center" wrapText="1"/>
    </xf>
    <xf numFmtId="49" fontId="9" fillId="27" borderId="63" xfId="0" applyNumberFormat="1" applyFont="1" applyFill="1" applyBorder="1" applyAlignment="1">
      <alignment horizontal="center" vertical="center" wrapText="1"/>
    </xf>
    <xf numFmtId="9" fontId="11" fillId="27" borderId="32" xfId="0" applyNumberFormat="1" applyFont="1" applyFill="1" applyBorder="1" applyAlignment="1">
      <alignment horizontal="center"/>
    </xf>
    <xf numFmtId="0" fontId="9" fillId="27" borderId="66" xfId="0" applyFont="1" applyFill="1" applyBorder="1" applyAlignment="1">
      <alignment vertical="center"/>
    </xf>
    <xf numFmtId="49" fontId="9" fillId="27" borderId="63" xfId="0" applyNumberFormat="1" applyFont="1" applyFill="1" applyBorder="1" applyAlignment="1">
      <alignment horizontal="center" vertical="center"/>
    </xf>
    <xf numFmtId="0" fontId="22" fillId="27" borderId="32" xfId="0" applyFont="1" applyFill="1" applyBorder="1" applyAlignment="1">
      <alignment vertical="center" wrapText="1"/>
    </xf>
    <xf numFmtId="0" fontId="9" fillId="27" borderId="23" xfId="0" applyFont="1" applyFill="1" applyBorder="1" applyAlignment="1">
      <alignment vertical="center"/>
    </xf>
    <xf numFmtId="9" fontId="11" fillId="10" borderId="25" xfId="0" applyNumberFormat="1" applyFont="1" applyFill="1" applyBorder="1" applyAlignment="1">
      <alignment horizontal="center"/>
    </xf>
    <xf numFmtId="0" fontId="10" fillId="27" borderId="60" xfId="0" applyFont="1" applyFill="1" applyBorder="1" applyAlignment="1">
      <alignment horizontal="left" vertical="top" wrapText="1"/>
    </xf>
    <xf numFmtId="49" fontId="9" fillId="10" borderId="61" xfId="0" applyNumberFormat="1" applyFont="1" applyFill="1" applyBorder="1" applyAlignment="1">
      <alignment horizontal="center"/>
    </xf>
    <xf numFmtId="9" fontId="11" fillId="10" borderId="69" xfId="0" applyNumberFormat="1" applyFont="1" applyFill="1" applyBorder="1" applyAlignment="1">
      <alignment horizontal="center" vertical="center"/>
    </xf>
    <xf numFmtId="0" fontId="10" fillId="5" borderId="73" xfId="0" applyFont="1" applyFill="1" applyBorder="1"/>
    <xf numFmtId="9" fontId="15" fillId="26" borderId="70" xfId="0" applyNumberFormat="1" applyFont="1" applyFill="1" applyBorder="1" applyAlignment="1">
      <alignment horizontal="center"/>
    </xf>
    <xf numFmtId="9" fontId="9" fillId="5" borderId="73" xfId="0" applyNumberFormat="1" applyFont="1" applyFill="1" applyBorder="1" applyAlignment="1">
      <alignment horizontal="center"/>
    </xf>
    <xf numFmtId="9" fontId="11" fillId="5" borderId="73" xfId="0" applyNumberFormat="1" applyFont="1" applyFill="1" applyBorder="1" applyAlignment="1">
      <alignment horizontal="center" vertical="center"/>
    </xf>
    <xf numFmtId="0" fontId="17" fillId="16" borderId="60" xfId="0" applyFont="1" applyFill="1" applyBorder="1" applyAlignment="1">
      <alignment horizontal="left" vertical="top"/>
    </xf>
    <xf numFmtId="49" fontId="16" fillId="16" borderId="61" xfId="0" applyNumberFormat="1" applyFont="1" applyFill="1" applyBorder="1" applyAlignment="1">
      <alignment horizontal="center" vertical="top" wrapText="1"/>
    </xf>
    <xf numFmtId="9" fontId="16" fillId="16" borderId="62" xfId="0" applyNumberFormat="1" applyFont="1" applyFill="1" applyBorder="1" applyAlignment="1">
      <alignment horizontal="center" vertical="top" wrapText="1"/>
    </xf>
    <xf numFmtId="0" fontId="17" fillId="16" borderId="36" xfId="0" applyFont="1" applyFill="1" applyBorder="1" applyAlignment="1">
      <alignment horizontal="left" vertical="top" wrapText="1"/>
    </xf>
    <xf numFmtId="49" fontId="16" fillId="10" borderId="40" xfId="0" applyNumberFormat="1" applyFont="1" applyFill="1" applyBorder="1" applyAlignment="1">
      <alignment horizontal="center" vertical="top" wrapText="1"/>
    </xf>
    <xf numFmtId="9" fontId="16" fillId="10" borderId="44" xfId="0" applyNumberFormat="1" applyFont="1" applyFill="1" applyBorder="1" applyAlignment="1">
      <alignment horizontal="center" vertical="top" wrapText="1"/>
    </xf>
    <xf numFmtId="49" fontId="16" fillId="10" borderId="63" xfId="0" applyNumberFormat="1" applyFont="1" applyFill="1" applyBorder="1" applyAlignment="1">
      <alignment horizontal="center" vertical="top" wrapText="1"/>
    </xf>
    <xf numFmtId="9" fontId="16" fillId="10" borderId="32" xfId="0" applyNumberFormat="1" applyFont="1" applyFill="1" applyBorder="1" applyAlignment="1">
      <alignment horizontal="center" vertical="top" wrapText="1"/>
    </xf>
    <xf numFmtId="0" fontId="10" fillId="10" borderId="37" xfId="0" applyFont="1" applyFill="1" applyBorder="1" applyAlignment="1">
      <alignment horizontal="center"/>
    </xf>
    <xf numFmtId="9" fontId="10" fillId="10" borderId="38" xfId="0" applyNumberFormat="1" applyFont="1" applyFill="1" applyBorder="1" applyAlignment="1">
      <alignment horizontal="center"/>
    </xf>
    <xf numFmtId="9" fontId="10" fillId="12" borderId="35" xfId="0" applyNumberFormat="1" applyFont="1" applyFill="1" applyBorder="1" applyAlignment="1">
      <alignment horizontal="center"/>
    </xf>
    <xf numFmtId="0" fontId="9" fillId="21" borderId="60" xfId="0" applyFont="1" applyFill="1" applyBorder="1" applyAlignment="1">
      <alignment vertical="center" wrapText="1"/>
    </xf>
    <xf numFmtId="0" fontId="9" fillId="21" borderId="61" xfId="0" applyFont="1" applyFill="1" applyBorder="1" applyAlignment="1">
      <alignment horizontal="center" vertical="center" wrapText="1"/>
    </xf>
    <xf numFmtId="9" fontId="10" fillId="21" borderId="62" xfId="0" applyNumberFormat="1" applyFont="1" applyFill="1" applyBorder="1" applyAlignment="1">
      <alignment horizontal="center" vertical="center" wrapText="1"/>
    </xf>
    <xf numFmtId="0" fontId="9" fillId="24" borderId="60" xfId="0" applyFont="1" applyFill="1" applyBorder="1" applyAlignment="1">
      <alignment horizontal="left" vertical="top"/>
    </xf>
    <xf numFmtId="49" fontId="9" fillId="24" borderId="61" xfId="0" applyNumberFormat="1" applyFont="1" applyFill="1" applyBorder="1" applyAlignment="1">
      <alignment horizontal="center" vertical="top"/>
    </xf>
    <xf numFmtId="9" fontId="10" fillId="24" borderId="62" xfId="0" applyNumberFormat="1" applyFont="1" applyFill="1" applyBorder="1" applyAlignment="1">
      <alignment horizontal="center" vertical="top"/>
    </xf>
    <xf numFmtId="9" fontId="10" fillId="9" borderId="44" xfId="0" applyNumberFormat="1" applyFont="1" applyFill="1" applyBorder="1" applyAlignment="1">
      <alignment horizontal="center" vertical="center"/>
    </xf>
    <xf numFmtId="0" fontId="2" fillId="0" borderId="0" xfId="0" applyFont="1" applyAlignment="1" applyProtection="1">
      <alignment horizontal="center" vertical="center" wrapText="1"/>
      <protection locked="0"/>
    </xf>
    <xf numFmtId="0" fontId="26" fillId="0" borderId="0" xfId="0" applyFont="1" applyAlignment="1">
      <alignment vertical="center" wrapText="1"/>
    </xf>
    <xf numFmtId="0" fontId="25" fillId="0" borderId="15" xfId="0" applyFont="1" applyBorder="1" applyAlignment="1">
      <alignment vertical="center" wrapText="1"/>
    </xf>
    <xf numFmtId="0" fontId="26" fillId="0" borderId="15" xfId="0" applyFont="1" applyBorder="1" applyAlignment="1">
      <alignment vertical="center" wrapText="1"/>
    </xf>
    <xf numFmtId="0" fontId="21" fillId="0" borderId="0" xfId="0" applyFont="1"/>
    <xf numFmtId="0" fontId="29" fillId="0" borderId="0" xfId="0" applyFont="1" applyAlignment="1">
      <alignment vertical="center"/>
    </xf>
    <xf numFmtId="0" fontId="26" fillId="0" borderId="0" xfId="0" applyFont="1" applyAlignment="1">
      <alignment vertical="center"/>
    </xf>
    <xf numFmtId="0" fontId="33" fillId="0" borderId="15" xfId="0" applyFont="1" applyBorder="1" applyAlignment="1">
      <alignment vertical="center" wrapText="1"/>
    </xf>
    <xf numFmtId="0" fontId="25" fillId="0" borderId="15" xfId="0" applyFont="1" applyBorder="1" applyAlignment="1">
      <alignment horizontal="left" vertical="center" wrapText="1" indent="4"/>
    </xf>
    <xf numFmtId="0" fontId="9" fillId="9" borderId="1" xfId="0" applyFont="1" applyFill="1" applyBorder="1" applyAlignment="1">
      <alignment vertical="top" wrapText="1"/>
    </xf>
    <xf numFmtId="0" fontId="30" fillId="0" borderId="0" xfId="0" applyFont="1" applyAlignment="1">
      <alignment horizontal="center" vertical="center" wrapText="1"/>
    </xf>
    <xf numFmtId="0" fontId="26" fillId="0" borderId="0" xfId="0" applyFont="1" applyAlignment="1">
      <alignment horizontal="center" vertical="center" wrapText="1"/>
    </xf>
    <xf numFmtId="0" fontId="31" fillId="0" borderId="0" xfId="0" applyFont="1" applyAlignment="1">
      <alignment horizontal="center" vertical="center" wrapText="1"/>
    </xf>
    <xf numFmtId="0" fontId="25" fillId="0" borderId="0" xfId="0" applyFont="1" applyAlignment="1">
      <alignment horizontal="left" vertical="center" wrapText="1"/>
    </xf>
    <xf numFmtId="0" fontId="26" fillId="0" borderId="0" xfId="0" applyFont="1" applyAlignment="1">
      <alignment horizontal="left" vertical="top" wrapText="1"/>
    </xf>
    <xf numFmtId="0" fontId="30" fillId="0" borderId="0" xfId="0" applyFont="1" applyAlignment="1">
      <alignment horizontal="left" vertical="top" wrapText="1"/>
    </xf>
    <xf numFmtId="0" fontId="30" fillId="0" borderId="0" xfId="0" applyFont="1" applyAlignment="1">
      <alignment vertical="center"/>
    </xf>
    <xf numFmtId="0" fontId="36" fillId="0" borderId="15" xfId="0" applyFont="1" applyBorder="1" applyAlignment="1">
      <alignment vertical="center" wrapText="1"/>
    </xf>
    <xf numFmtId="9" fontId="11" fillId="5" borderId="3" xfId="0" applyNumberFormat="1" applyFont="1" applyFill="1" applyBorder="1" applyAlignment="1">
      <alignment horizontal="center"/>
    </xf>
    <xf numFmtId="9" fontId="18" fillId="18" borderId="62" xfId="0" applyNumberFormat="1" applyFont="1" applyFill="1" applyBorder="1" applyAlignment="1">
      <alignment horizontal="center"/>
    </xf>
    <xf numFmtId="0" fontId="9" fillId="14" borderId="19" xfId="0" applyFont="1" applyFill="1" applyBorder="1" applyAlignment="1">
      <alignment wrapText="1"/>
    </xf>
    <xf numFmtId="0" fontId="37" fillId="0" borderId="15" xfId="0" applyFont="1" applyBorder="1" applyAlignment="1">
      <alignment vertical="center" wrapText="1"/>
    </xf>
    <xf numFmtId="0" fontId="24" fillId="0" borderId="15" xfId="0" applyFont="1" applyBorder="1" applyAlignment="1">
      <alignment vertical="center"/>
    </xf>
    <xf numFmtId="0" fontId="37" fillId="0" borderId="15" xfId="0" applyFont="1" applyBorder="1"/>
    <xf numFmtId="0" fontId="25" fillId="0" borderId="0" xfId="0" applyFont="1" applyAlignment="1">
      <alignment horizontal="right" vertical="center"/>
    </xf>
    <xf numFmtId="0" fontId="25" fillId="0" borderId="0" xfId="0" applyFont="1" applyAlignment="1">
      <alignment vertical="center"/>
    </xf>
    <xf numFmtId="0" fontId="25" fillId="0" borderId="0" xfId="0" applyFont="1" applyAlignment="1">
      <alignment horizontal="left" vertical="center"/>
    </xf>
    <xf numFmtId="0" fontId="17" fillId="0" borderId="0" xfId="0" applyFont="1" applyAlignment="1">
      <alignment vertical="center"/>
    </xf>
    <xf numFmtId="0" fontId="38" fillId="0" borderId="0" xfId="0" applyFont="1" applyAlignment="1">
      <alignment vertical="center"/>
    </xf>
    <xf numFmtId="0" fontId="20" fillId="0" borderId="15" xfId="0" applyFont="1" applyBorder="1" applyAlignment="1">
      <alignment horizontal="left" vertical="center" wrapText="1"/>
    </xf>
    <xf numFmtId="0" fontId="39" fillId="0" borderId="15" xfId="0" applyFont="1" applyBorder="1" applyAlignment="1">
      <alignment horizontal="left" vertical="center" wrapText="1"/>
    </xf>
    <xf numFmtId="0" fontId="20" fillId="0" borderId="15" xfId="0" applyFont="1" applyBorder="1" applyAlignment="1">
      <alignment horizontal="left" vertical="center"/>
    </xf>
    <xf numFmtId="0" fontId="8" fillId="0" borderId="15" xfId="0" applyFont="1" applyBorder="1" applyAlignment="1">
      <alignment horizontal="left" vertical="center"/>
    </xf>
    <xf numFmtId="0" fontId="8" fillId="0" borderId="15" xfId="0" applyFont="1" applyBorder="1" applyAlignment="1">
      <alignment horizontal="left" vertical="center" wrapText="1"/>
    </xf>
    <xf numFmtId="0" fontId="35" fillId="0" borderId="15" xfId="0" applyFont="1" applyBorder="1" applyAlignment="1">
      <alignment horizontal="left" vertical="center" wrapText="1"/>
    </xf>
    <xf numFmtId="0" fontId="6" fillId="0" borderId="15" xfId="0" applyFont="1" applyBorder="1" applyAlignment="1">
      <alignment horizontal="left" vertical="center" wrapText="1"/>
    </xf>
    <xf numFmtId="0" fontId="19" fillId="0" borderId="15" xfId="0" applyFont="1" applyBorder="1" applyAlignment="1">
      <alignment horizontal="left" vertical="center" wrapText="1"/>
    </xf>
    <xf numFmtId="0" fontId="6" fillId="0" borderId="0" xfId="0" applyFont="1" applyAlignment="1">
      <alignment horizontal="left" vertical="center" wrapText="1"/>
    </xf>
    <xf numFmtId="0" fontId="39" fillId="0" borderId="15" xfId="0" applyFont="1" applyBorder="1" applyAlignment="1">
      <alignment horizontal="left" vertical="center"/>
    </xf>
    <xf numFmtId="9" fontId="10" fillId="27" borderId="31" xfId="0" applyNumberFormat="1" applyFont="1" applyFill="1" applyBorder="1" applyAlignment="1">
      <alignment horizontal="center" vertical="center"/>
    </xf>
    <xf numFmtId="49" fontId="9" fillId="27" borderId="15" xfId="0" applyNumberFormat="1" applyFont="1" applyFill="1" applyBorder="1" applyAlignment="1">
      <alignment horizontal="center" vertical="center"/>
    </xf>
    <xf numFmtId="49" fontId="9" fillId="27" borderId="34" xfId="0" applyNumberFormat="1" applyFont="1" applyFill="1" applyBorder="1" applyAlignment="1">
      <alignment horizontal="center" vertical="center"/>
    </xf>
    <xf numFmtId="0" fontId="11" fillId="27" borderId="19" xfId="0" applyFont="1" applyFill="1" applyBorder="1" applyAlignment="1">
      <alignment vertical="top" wrapText="1"/>
    </xf>
    <xf numFmtId="0" fontId="9" fillId="27" borderId="1" xfId="0" applyFont="1" applyFill="1" applyBorder="1" applyAlignment="1">
      <alignment vertical="center"/>
    </xf>
    <xf numFmtId="0" fontId="9" fillId="10" borderId="61" xfId="0" applyFont="1" applyFill="1" applyBorder="1" applyAlignment="1">
      <alignment horizontal="center" vertical="center"/>
    </xf>
    <xf numFmtId="9" fontId="11" fillId="10" borderId="3" xfId="0" applyNumberFormat="1" applyFont="1" applyFill="1" applyBorder="1" applyAlignment="1">
      <alignment horizontal="center" vertical="center"/>
    </xf>
    <xf numFmtId="9" fontId="11" fillId="10" borderId="62" xfId="0" applyNumberFormat="1" applyFont="1" applyFill="1" applyBorder="1" applyAlignment="1">
      <alignment horizontal="center" vertical="center"/>
    </xf>
    <xf numFmtId="14" fontId="2" fillId="29" borderId="0" xfId="0" applyNumberFormat="1" applyFont="1" applyFill="1" applyAlignment="1" applyProtection="1">
      <alignment horizontal="center" vertical="center" wrapText="1"/>
      <protection locked="0"/>
    </xf>
    <xf numFmtId="0" fontId="8" fillId="0" borderId="15" xfId="0" applyFont="1" applyBorder="1" applyAlignment="1">
      <alignment horizontal="center" vertical="center"/>
    </xf>
    <xf numFmtId="0" fontId="8" fillId="30" borderId="15" xfId="0" applyFont="1" applyFill="1" applyBorder="1" applyAlignment="1">
      <alignment horizontal="left" vertical="center"/>
    </xf>
    <xf numFmtId="0" fontId="20" fillId="30" borderId="15" xfId="0" applyFont="1" applyFill="1" applyBorder="1" applyAlignment="1">
      <alignment horizontal="left" vertical="center" wrapText="1"/>
    </xf>
    <xf numFmtId="0" fontId="8" fillId="30" borderId="15" xfId="0" applyFont="1" applyFill="1" applyBorder="1" applyAlignment="1">
      <alignment horizontal="left" vertical="center" wrapText="1"/>
    </xf>
    <xf numFmtId="0" fontId="8" fillId="30" borderId="15" xfId="0" applyFont="1" applyFill="1" applyBorder="1"/>
    <xf numFmtId="0" fontId="8" fillId="0" borderId="0" xfId="0" applyFont="1"/>
    <xf numFmtId="0" fontId="7" fillId="0" borderId="0" xfId="0" applyFont="1" applyAlignment="1">
      <alignment horizontal="left" vertical="center" wrapText="1"/>
    </xf>
    <xf numFmtId="0" fontId="8" fillId="0" borderId="0" xfId="0" applyFont="1" applyAlignment="1">
      <alignment horizontal="left" vertical="center"/>
    </xf>
    <xf numFmtId="0" fontId="6" fillId="0" borderId="15" xfId="0" applyFont="1" applyBorder="1"/>
    <xf numFmtId="0" fontId="6" fillId="0" borderId="15" xfId="0" applyFont="1" applyBorder="1" applyAlignment="1">
      <alignment wrapText="1"/>
    </xf>
    <xf numFmtId="0" fontId="6" fillId="0" borderId="0" xfId="0" applyFont="1" applyAlignment="1">
      <alignment horizontal="left" vertical="center"/>
    </xf>
    <xf numFmtId="165" fontId="8" fillId="0" borderId="15" xfId="0" applyNumberFormat="1" applyFont="1" applyBorder="1" applyAlignment="1">
      <alignment horizontal="center" vertical="center"/>
    </xf>
    <xf numFmtId="0" fontId="7" fillId="0" borderId="38" xfId="0" applyFont="1" applyBorder="1" applyAlignment="1">
      <alignment horizontal="center" vertical="center"/>
    </xf>
    <xf numFmtId="0" fontId="1" fillId="0" borderId="28" xfId="0" applyFont="1" applyBorder="1" applyAlignment="1">
      <alignment horizontal="left" vertical="center" wrapText="1"/>
    </xf>
    <xf numFmtId="0" fontId="1" fillId="0" borderId="28" xfId="0" applyFont="1" applyBorder="1"/>
    <xf numFmtId="0" fontId="8" fillId="30" borderId="29" xfId="0" applyFont="1" applyFill="1" applyBorder="1"/>
    <xf numFmtId="0" fontId="6" fillId="0" borderId="28" xfId="0" applyFont="1" applyBorder="1" applyAlignment="1">
      <alignment horizontal="left" vertical="center" wrapText="1"/>
    </xf>
    <xf numFmtId="0" fontId="8" fillId="0" borderId="28" xfId="0" applyFont="1" applyBorder="1" applyAlignment="1">
      <alignment horizontal="left" vertical="center"/>
    </xf>
    <xf numFmtId="0" fontId="8" fillId="0" borderId="28" xfId="0" applyFont="1" applyBorder="1"/>
    <xf numFmtId="0" fontId="17" fillId="30" borderId="29" xfId="0" applyFont="1" applyFill="1" applyBorder="1" applyAlignment="1">
      <alignment vertical="top"/>
    </xf>
    <xf numFmtId="0" fontId="17" fillId="30" borderId="29" xfId="0" applyFont="1" applyFill="1" applyBorder="1" applyAlignment="1">
      <alignment vertical="top" wrapText="1"/>
    </xf>
    <xf numFmtId="0" fontId="6" fillId="0" borderId="28" xfId="0" applyFont="1" applyBorder="1"/>
    <xf numFmtId="0" fontId="6" fillId="0" borderId="39" xfId="0" applyFont="1" applyBorder="1"/>
    <xf numFmtId="0" fontId="6" fillId="0" borderId="34" xfId="0" applyFont="1" applyBorder="1"/>
    <xf numFmtId="0" fontId="6" fillId="0" borderId="34" xfId="0" applyFont="1" applyBorder="1" applyAlignment="1">
      <alignment wrapText="1"/>
    </xf>
    <xf numFmtId="0" fontId="8" fillId="30" borderId="34" xfId="0" applyFont="1" applyFill="1" applyBorder="1"/>
    <xf numFmtId="0" fontId="8" fillId="0" borderId="34" xfId="0" applyFont="1" applyBorder="1" applyAlignment="1">
      <alignment horizontal="center" vertical="center"/>
    </xf>
    <xf numFmtId="0" fontId="8" fillId="30" borderId="35" xfId="0" applyFont="1" applyFill="1" applyBorder="1"/>
    <xf numFmtId="0" fontId="1" fillId="0" borderId="39" xfId="0" applyFont="1" applyBorder="1"/>
    <xf numFmtId="0" fontId="1" fillId="0" borderId="0" xfId="0" applyFont="1"/>
    <xf numFmtId="165" fontId="8" fillId="0" borderId="0" xfId="0" applyNumberFormat="1" applyFont="1" applyAlignment="1">
      <alignment horizontal="center" vertical="center" wrapText="1"/>
    </xf>
    <xf numFmtId="0" fontId="7" fillId="0" borderId="29" xfId="0" applyFont="1" applyBorder="1" applyAlignment="1">
      <alignment horizontal="center" vertical="center"/>
    </xf>
    <xf numFmtId="0" fontId="1" fillId="0" borderId="36" xfId="0" applyFont="1" applyBorder="1" applyAlignment="1">
      <alignment horizontal="left" vertical="center" wrapText="1"/>
    </xf>
    <xf numFmtId="0" fontId="41" fillId="0" borderId="0" xfId="0" applyFont="1"/>
    <xf numFmtId="0" fontId="17" fillId="30" borderId="22" xfId="0" applyFont="1" applyFill="1" applyBorder="1" applyAlignment="1">
      <alignment vertical="top"/>
    </xf>
    <xf numFmtId="0" fontId="8" fillId="30" borderId="22" xfId="0" applyFont="1" applyFill="1" applyBorder="1"/>
    <xf numFmtId="0" fontId="8" fillId="0" borderId="6" xfId="0" applyFont="1" applyBorder="1"/>
    <xf numFmtId="0" fontId="42" fillId="0" borderId="0" xfId="0" applyFont="1" applyAlignment="1">
      <alignment vertical="center"/>
    </xf>
    <xf numFmtId="0" fontId="9" fillId="5" borderId="30" xfId="0" applyFont="1" applyFill="1" applyBorder="1" applyAlignment="1">
      <alignment vertical="center" wrapText="1"/>
    </xf>
    <xf numFmtId="49" fontId="9" fillId="5" borderId="16" xfId="0" applyNumberFormat="1" applyFont="1" applyFill="1" applyBorder="1" applyAlignment="1">
      <alignment horizontal="center" vertical="center" wrapText="1"/>
    </xf>
    <xf numFmtId="0" fontId="9" fillId="5" borderId="33" xfId="0" applyFont="1" applyFill="1" applyBorder="1" applyAlignment="1">
      <alignment vertical="center" wrapText="1"/>
    </xf>
    <xf numFmtId="0" fontId="9" fillId="5" borderId="26" xfId="0" applyFont="1" applyFill="1" applyBorder="1" applyAlignment="1">
      <alignment vertical="center" wrapText="1"/>
    </xf>
    <xf numFmtId="49" fontId="9" fillId="5" borderId="17" xfId="0" applyNumberFormat="1" applyFont="1" applyFill="1" applyBorder="1" applyAlignment="1">
      <alignment horizontal="center" vertical="center" wrapText="1"/>
    </xf>
    <xf numFmtId="0" fontId="9" fillId="5" borderId="27" xfId="0" applyFont="1" applyFill="1" applyBorder="1" applyAlignment="1">
      <alignment horizontal="center" vertical="center" wrapText="1"/>
    </xf>
    <xf numFmtId="0" fontId="26" fillId="0" borderId="18" xfId="0" applyFont="1" applyBorder="1" applyAlignment="1">
      <alignment vertical="center" wrapText="1"/>
    </xf>
    <xf numFmtId="0" fontId="25" fillId="0" borderId="0" xfId="0" applyFont="1" applyAlignment="1">
      <alignment vertical="center" wrapText="1"/>
    </xf>
    <xf numFmtId="0" fontId="43" fillId="0" borderId="0" xfId="0" applyFont="1" applyAlignment="1">
      <alignment vertical="center"/>
    </xf>
    <xf numFmtId="0" fontId="43" fillId="0" borderId="0" xfId="0" applyFont="1" applyAlignment="1">
      <alignment vertical="center" wrapText="1"/>
    </xf>
    <xf numFmtId="0" fontId="19" fillId="0" borderId="15" xfId="0" applyFont="1" applyBorder="1" applyAlignment="1">
      <alignment wrapText="1"/>
    </xf>
    <xf numFmtId="0" fontId="35" fillId="0" borderId="15" xfId="0" applyFont="1" applyBorder="1" applyAlignment="1">
      <alignment horizontal="left" vertical="center"/>
    </xf>
    <xf numFmtId="165" fontId="7" fillId="0" borderId="77" xfId="0" applyNumberFormat="1" applyFont="1" applyBorder="1" applyAlignment="1">
      <alignment horizontal="center" vertical="center"/>
    </xf>
    <xf numFmtId="165" fontId="8" fillId="0" borderId="18" xfId="0" applyNumberFormat="1" applyFont="1" applyBorder="1" applyAlignment="1">
      <alignment horizontal="center" vertical="center"/>
    </xf>
    <xf numFmtId="165" fontId="23" fillId="0" borderId="15" xfId="0" applyNumberFormat="1" applyFont="1" applyBorder="1" applyAlignment="1">
      <alignment horizontal="center" vertical="center"/>
    </xf>
    <xf numFmtId="165" fontId="8" fillId="0" borderId="58" xfId="0" applyNumberFormat="1" applyFont="1" applyBorder="1" applyAlignment="1">
      <alignment horizontal="center" vertical="center"/>
    </xf>
    <xf numFmtId="165" fontId="7" fillId="0" borderId="15" xfId="0" applyNumberFormat="1" applyFont="1" applyBorder="1" applyAlignment="1">
      <alignment horizontal="center" vertical="center"/>
    </xf>
    <xf numFmtId="0" fontId="6" fillId="30" borderId="0" xfId="0" applyFont="1" applyFill="1" applyAlignment="1">
      <alignment horizontal="center" vertical="center"/>
    </xf>
    <xf numFmtId="0" fontId="20" fillId="0" borderId="15" xfId="0" applyFont="1" applyBorder="1" applyAlignment="1">
      <alignment horizontal="left" vertical="top" wrapText="1"/>
    </xf>
    <xf numFmtId="0" fontId="7" fillId="0" borderId="0" xfId="0" applyFont="1" applyAlignment="1">
      <alignment wrapText="1"/>
    </xf>
    <xf numFmtId="0" fontId="2" fillId="0" borderId="0" xfId="0" applyFont="1" applyAlignment="1">
      <alignment horizontal="center" vertical="center" wrapText="1"/>
    </xf>
    <xf numFmtId="0" fontId="3" fillId="0" borderId="0" xfId="0" applyFont="1" applyAlignment="1">
      <alignment horizontal="center" vertical="center" wrapText="1"/>
    </xf>
    <xf numFmtId="14" fontId="8" fillId="0" borderId="36" xfId="0" applyNumberFormat="1" applyFont="1" applyBorder="1"/>
    <xf numFmtId="0" fontId="8" fillId="0" borderId="39" xfId="0" applyFont="1" applyBorder="1" applyAlignment="1">
      <alignment wrapText="1"/>
    </xf>
    <xf numFmtId="0" fontId="2" fillId="30" borderId="38" xfId="0" applyFont="1" applyFill="1" applyBorder="1" applyAlignment="1">
      <alignment horizontal="center" vertical="center" wrapText="1"/>
    </xf>
    <xf numFmtId="0" fontId="2" fillId="30" borderId="29" xfId="0" applyFont="1" applyFill="1" applyBorder="1" applyAlignment="1">
      <alignment horizontal="center" vertical="center" wrapText="1"/>
    </xf>
    <xf numFmtId="0" fontId="2" fillId="30" borderId="35" xfId="0" applyFont="1" applyFill="1" applyBorder="1" applyAlignment="1">
      <alignment horizontal="center" vertical="center" wrapText="1"/>
    </xf>
    <xf numFmtId="0" fontId="0" fillId="0" borderId="0" xfId="0" applyProtection="1">
      <protection locked="0"/>
    </xf>
    <xf numFmtId="0" fontId="8" fillId="30" borderId="29" xfId="0" applyFont="1" applyFill="1" applyBorder="1" applyProtection="1">
      <protection locked="0"/>
    </xf>
    <xf numFmtId="0" fontId="0" fillId="0" borderId="0" xfId="0" applyProtection="1">
      <protection locked="0" hidden="1"/>
    </xf>
    <xf numFmtId="0" fontId="1" fillId="0" borderId="0" xfId="0" applyFont="1" applyAlignment="1">
      <alignment horizontal="left"/>
    </xf>
    <xf numFmtId="0" fontId="0" fillId="0" borderId="0" xfId="0" applyBorder="1"/>
    <xf numFmtId="0" fontId="8" fillId="0" borderId="0" xfId="0" applyFont="1" applyBorder="1" applyAlignment="1">
      <alignment horizontal="left" vertical="center"/>
    </xf>
    <xf numFmtId="165" fontId="8" fillId="0" borderId="0" xfId="0" applyNumberFormat="1" applyFont="1" applyBorder="1" applyAlignment="1">
      <alignment horizontal="center" vertical="center"/>
    </xf>
    <xf numFmtId="0" fontId="0" fillId="0" borderId="0" xfId="0" applyFill="1" applyBorder="1"/>
    <xf numFmtId="0" fontId="8" fillId="0" borderId="0" xfId="0" applyFont="1" applyFill="1" applyBorder="1" applyAlignment="1">
      <alignment horizontal="left" vertical="center"/>
    </xf>
    <xf numFmtId="0" fontId="8" fillId="30" borderId="15" xfId="0" applyFont="1" applyFill="1" applyBorder="1" applyAlignment="1">
      <alignment vertical="top"/>
    </xf>
    <xf numFmtId="0" fontId="44" fillId="0" borderId="40" xfId="0" applyFont="1" applyBorder="1" applyAlignment="1">
      <alignment horizontal="left" vertical="top" wrapText="1"/>
    </xf>
    <xf numFmtId="0" fontId="44" fillId="0" borderId="40" xfId="0" applyFont="1" applyBorder="1" applyAlignment="1">
      <alignment horizontal="left" vertical="top" wrapText="1" indent="1"/>
    </xf>
    <xf numFmtId="0" fontId="44" fillId="0" borderId="44" xfId="0" applyFont="1" applyBorder="1" applyAlignment="1">
      <alignment horizontal="left" vertical="top" wrapText="1" indent="1"/>
    </xf>
    <xf numFmtId="0" fontId="8" fillId="0" borderId="60" xfId="0" applyFont="1" applyBorder="1" applyAlignment="1">
      <alignment horizontal="center" vertical="top" wrapText="1"/>
    </xf>
    <xf numFmtId="0" fontId="8" fillId="0" borderId="61" xfId="0" applyFont="1" applyBorder="1" applyAlignment="1">
      <alignment horizontal="center" vertical="top" wrapText="1"/>
    </xf>
    <xf numFmtId="0" fontId="8" fillId="0" borderId="61" xfId="0" applyFont="1" applyBorder="1" applyAlignment="1">
      <alignment horizontal="center" vertical="top"/>
    </xf>
    <xf numFmtId="1" fontId="8" fillId="0" borderId="61" xfId="0" applyNumberFormat="1" applyFont="1" applyBorder="1" applyAlignment="1">
      <alignment horizontal="center" vertical="top"/>
    </xf>
    <xf numFmtId="0" fontId="8" fillId="0" borderId="62" xfId="0" applyFont="1" applyBorder="1" applyAlignment="1">
      <alignment horizontal="center" vertical="top"/>
    </xf>
    <xf numFmtId="0" fontId="0" fillId="0" borderId="0" xfId="0" applyAlignment="1">
      <alignment vertical="top"/>
    </xf>
    <xf numFmtId="0" fontId="6" fillId="0" borderId="0" xfId="0" applyFont="1" applyAlignment="1">
      <alignment horizontal="center"/>
    </xf>
    <xf numFmtId="0" fontId="44" fillId="0" borderId="59" xfId="0" applyFont="1" applyBorder="1" applyAlignment="1">
      <alignment horizontal="left" vertical="top" wrapText="1" indent="1"/>
    </xf>
    <xf numFmtId="0" fontId="8" fillId="0" borderId="12" xfId="0" applyFont="1" applyBorder="1" applyAlignment="1">
      <alignment horizontal="center" vertical="center"/>
    </xf>
    <xf numFmtId="0" fontId="1" fillId="0" borderId="0" xfId="0" applyFont="1" applyAlignment="1" applyProtection="1">
      <alignment horizontal="center" vertical="top" wrapText="1"/>
      <protection locked="0"/>
    </xf>
    <xf numFmtId="0" fontId="6" fillId="0" borderId="0" xfId="0" applyFont="1" applyAlignment="1">
      <alignment horizontal="left" vertical="center" wrapText="1"/>
    </xf>
    <xf numFmtId="0" fontId="7" fillId="0" borderId="28" xfId="0" applyFont="1" applyBorder="1" applyAlignment="1">
      <alignment horizontal="left" vertical="center" wrapText="1" indent="1"/>
    </xf>
    <xf numFmtId="0" fontId="7" fillId="0" borderId="15" xfId="0" applyFont="1" applyBorder="1" applyAlignment="1">
      <alignment horizontal="left" vertical="center" wrapText="1" indent="1"/>
    </xf>
    <xf numFmtId="0" fontId="7" fillId="0" borderId="12" xfId="0" applyFont="1" applyBorder="1" applyAlignment="1">
      <alignment horizontal="left" vertical="center" wrapText="1" indent="1"/>
    </xf>
    <xf numFmtId="0" fontId="1" fillId="0" borderId="0" xfId="0" applyFont="1" applyAlignment="1" applyProtection="1">
      <alignment horizontal="left"/>
      <protection locked="0"/>
    </xf>
    <xf numFmtId="0" fontId="8" fillId="0" borderId="15" xfId="0" applyFont="1" applyBorder="1" applyAlignment="1">
      <alignment horizontal="center" vertical="top"/>
    </xf>
    <xf numFmtId="0" fontId="8" fillId="0" borderId="28" xfId="0" applyFont="1" applyBorder="1" applyAlignment="1">
      <alignment horizontal="center" vertical="top"/>
    </xf>
    <xf numFmtId="0" fontId="8" fillId="0" borderId="15" xfId="0" applyFont="1" applyBorder="1" applyAlignment="1">
      <alignment horizontal="center" vertical="top" wrapText="1"/>
    </xf>
    <xf numFmtId="0" fontId="7" fillId="0" borderId="19" xfId="0" applyFont="1" applyBorder="1" applyAlignment="1">
      <alignment horizontal="left" vertical="top" wrapText="1" indent="1"/>
    </xf>
    <xf numFmtId="0" fontId="7" fillId="0" borderId="20" xfId="0" applyFont="1" applyBorder="1" applyAlignment="1">
      <alignment horizontal="left" vertical="top" wrapText="1" indent="1"/>
    </xf>
    <xf numFmtId="0" fontId="2" fillId="0" borderId="0" xfId="0" applyFont="1" applyAlignment="1" applyProtection="1">
      <alignment horizontal="center" vertical="center" wrapText="1"/>
      <protection locked="0"/>
    </xf>
    <xf numFmtId="0" fontId="35" fillId="0" borderId="15" xfId="0" applyFont="1" applyBorder="1" applyAlignment="1">
      <alignment horizontal="center" vertical="top" wrapText="1"/>
    </xf>
    <xf numFmtId="0" fontId="19" fillId="0" borderId="15" xfId="0" applyFont="1" applyBorder="1" applyAlignment="1">
      <alignment horizontal="center" vertical="top" wrapText="1"/>
    </xf>
    <xf numFmtId="0" fontId="6" fillId="0" borderId="15" xfId="0" applyFont="1" applyBorder="1" applyAlignment="1">
      <alignment horizontal="center" vertical="top" wrapText="1"/>
    </xf>
    <xf numFmtId="0" fontId="6" fillId="0" borderId="28" xfId="0" applyFont="1" applyBorder="1" applyAlignment="1">
      <alignment horizontal="center" vertical="top" wrapText="1"/>
    </xf>
    <xf numFmtId="0" fontId="20" fillId="0" borderId="15" xfId="0" applyFont="1" applyBorder="1" applyAlignment="1">
      <alignment horizontal="center" vertical="top" wrapText="1"/>
    </xf>
    <xf numFmtId="0" fontId="8" fillId="0" borderId="28" xfId="0" applyFont="1" applyBorder="1" applyAlignment="1">
      <alignment horizontal="center" vertical="top" wrapText="1"/>
    </xf>
    <xf numFmtId="0" fontId="7" fillId="0" borderId="21" xfId="0" applyFont="1" applyBorder="1" applyAlignment="1">
      <alignment horizontal="left" vertical="top" wrapText="1" indent="1"/>
    </xf>
    <xf numFmtId="0" fontId="7" fillId="0" borderId="13" xfId="0" applyFont="1" applyBorder="1" applyAlignment="1">
      <alignment horizontal="left" vertical="top" wrapText="1" indent="1"/>
    </xf>
    <xf numFmtId="0" fontId="7" fillId="0" borderId="14" xfId="0" applyFont="1" applyBorder="1" applyAlignment="1">
      <alignment horizontal="left" vertical="top" wrapText="1" indent="1"/>
    </xf>
    <xf numFmtId="0" fontId="6" fillId="0" borderId="28" xfId="0" applyFont="1" applyBorder="1" applyAlignment="1">
      <alignment horizontal="center" vertical="top"/>
    </xf>
    <xf numFmtId="0" fontId="7" fillId="0" borderId="21" xfId="0" applyFont="1" applyBorder="1" applyAlignment="1">
      <alignment horizontal="left" vertical="top" indent="1"/>
    </xf>
    <xf numFmtId="0" fontId="7" fillId="0" borderId="13" xfId="0" applyFont="1" applyBorder="1" applyAlignment="1">
      <alignment horizontal="left" vertical="top" indent="1"/>
    </xf>
    <xf numFmtId="0" fontId="7" fillId="0" borderId="14" xfId="0" applyFont="1" applyBorder="1" applyAlignment="1">
      <alignment horizontal="left" vertical="top" indent="1"/>
    </xf>
    <xf numFmtId="0" fontId="7" fillId="0" borderId="21" xfId="0" applyFont="1" applyBorder="1" applyAlignment="1">
      <alignment horizontal="left" vertical="center" indent="1"/>
    </xf>
    <xf numFmtId="0" fontId="7" fillId="0" borderId="13" xfId="0" applyFont="1" applyBorder="1" applyAlignment="1">
      <alignment horizontal="left" vertical="center" indent="1"/>
    </xf>
    <xf numFmtId="0" fontId="7" fillId="0" borderId="14" xfId="0" applyFont="1" applyBorder="1" applyAlignment="1">
      <alignment horizontal="left" vertical="center" indent="1"/>
    </xf>
    <xf numFmtId="0" fontId="7" fillId="0" borderId="21" xfId="0" applyFont="1" applyBorder="1" applyAlignment="1">
      <alignment horizontal="left" indent="1"/>
    </xf>
    <xf numFmtId="0" fontId="7" fillId="0" borderId="13" xfId="0" applyFont="1" applyBorder="1" applyAlignment="1">
      <alignment horizontal="left" indent="1"/>
    </xf>
    <xf numFmtId="0" fontId="11" fillId="5" borderId="1" xfId="0" applyFont="1" applyFill="1" applyBorder="1" applyAlignment="1">
      <alignment horizontal="right"/>
    </xf>
    <xf numFmtId="0" fontId="11" fillId="5" borderId="2" xfId="0" applyFont="1" applyFill="1" applyBorder="1" applyAlignment="1">
      <alignment horizontal="right"/>
    </xf>
    <xf numFmtId="0" fontId="11" fillId="5" borderId="0" xfId="0" applyFont="1" applyFill="1" applyAlignment="1">
      <alignment horizontal="right"/>
    </xf>
    <xf numFmtId="9" fontId="16" fillId="16" borderId="38" xfId="0" applyNumberFormat="1" applyFont="1" applyFill="1" applyBorder="1" applyAlignment="1">
      <alignment horizontal="center" vertical="top" wrapText="1"/>
    </xf>
    <xf numFmtId="9" fontId="16" fillId="16" borderId="29" xfId="0" applyNumberFormat="1" applyFont="1" applyFill="1" applyBorder="1" applyAlignment="1">
      <alignment horizontal="center" vertical="top" wrapText="1"/>
    </xf>
    <xf numFmtId="9" fontId="16" fillId="16" borderId="35" xfId="0" applyNumberFormat="1" applyFont="1" applyFill="1" applyBorder="1" applyAlignment="1">
      <alignment horizontal="center" vertical="top" wrapText="1"/>
    </xf>
    <xf numFmtId="0" fontId="11" fillId="5" borderId="0" xfId="1" applyFont="1" applyFill="1" applyBorder="1" applyAlignment="1">
      <alignment horizontal="right"/>
    </xf>
    <xf numFmtId="0" fontId="9" fillId="14" borderId="9" xfId="0" applyFont="1" applyFill="1" applyBorder="1" applyAlignment="1">
      <alignment vertical="top" wrapText="1"/>
    </xf>
    <xf numFmtId="0" fontId="0" fillId="0" borderId="11" xfId="0" applyBorder="1" applyAlignment="1">
      <alignment vertical="top" wrapText="1"/>
    </xf>
    <xf numFmtId="0" fontId="0" fillId="0" borderId="26" xfId="0" applyBorder="1" applyAlignment="1">
      <alignment vertical="top" wrapText="1"/>
    </xf>
    <xf numFmtId="49" fontId="9" fillId="14" borderId="37" xfId="0" applyNumberFormat="1" applyFont="1" applyFill="1" applyBorder="1" applyAlignment="1">
      <alignment horizontal="center" vertical="top"/>
    </xf>
    <xf numFmtId="49" fontId="9" fillId="14" borderId="15" xfId="0" applyNumberFormat="1" applyFont="1" applyFill="1" applyBorder="1" applyAlignment="1">
      <alignment horizontal="center" vertical="top"/>
    </xf>
    <xf numFmtId="9" fontId="9" fillId="14" borderId="38" xfId="0" applyNumberFormat="1" applyFont="1" applyFill="1" applyBorder="1" applyAlignment="1">
      <alignment horizontal="center" vertical="top"/>
    </xf>
    <xf numFmtId="9" fontId="9" fillId="14" borderId="29" xfId="0" applyNumberFormat="1" applyFont="1" applyFill="1" applyBorder="1" applyAlignment="1">
      <alignment horizontal="center" vertical="top"/>
    </xf>
    <xf numFmtId="0" fontId="11" fillId="5" borderId="11" xfId="1" applyFont="1" applyFill="1" applyBorder="1" applyAlignment="1">
      <alignment horizontal="right"/>
    </xf>
    <xf numFmtId="0" fontId="12" fillId="6" borderId="45" xfId="0" applyFont="1" applyFill="1" applyBorder="1" applyAlignment="1">
      <alignment horizontal="center" vertical="center" wrapText="1"/>
    </xf>
    <xf numFmtId="0" fontId="12" fillId="6" borderId="46" xfId="0" applyFont="1" applyFill="1" applyBorder="1" applyAlignment="1">
      <alignment horizontal="center" vertical="center" wrapText="1"/>
    </xf>
    <xf numFmtId="0" fontId="14" fillId="8" borderId="51" xfId="0" applyFont="1" applyFill="1" applyBorder="1" applyAlignment="1">
      <alignment horizontal="center" vertical="center" wrapText="1"/>
    </xf>
    <xf numFmtId="0" fontId="14" fillId="8" borderId="54" xfId="0" applyFont="1" applyFill="1" applyBorder="1" applyAlignment="1">
      <alignment horizontal="center" vertical="center" wrapText="1"/>
    </xf>
    <xf numFmtId="9" fontId="15" fillId="5" borderId="52" xfId="0" applyNumberFormat="1" applyFont="1" applyFill="1" applyBorder="1" applyAlignment="1">
      <alignment horizontal="center" vertical="center" wrapText="1"/>
    </xf>
    <xf numFmtId="9" fontId="15" fillId="5" borderId="55" xfId="0" applyNumberFormat="1" applyFont="1" applyFill="1" applyBorder="1" applyAlignment="1">
      <alignment horizontal="center" vertical="center" wrapText="1"/>
    </xf>
    <xf numFmtId="9" fontId="10" fillId="9" borderId="52" xfId="0" applyNumberFormat="1" applyFont="1" applyFill="1" applyBorder="1" applyAlignment="1">
      <alignment horizontal="center"/>
    </xf>
    <xf numFmtId="9" fontId="10" fillId="9" borderId="55" xfId="0" applyNumberFormat="1" applyFont="1" applyFill="1" applyBorder="1" applyAlignment="1">
      <alignment horizontal="center"/>
    </xf>
    <xf numFmtId="9" fontId="10" fillId="9" borderId="32" xfId="0" applyNumberFormat="1" applyFont="1" applyFill="1" applyBorder="1" applyAlignment="1">
      <alignment horizontal="center"/>
    </xf>
    <xf numFmtId="0" fontId="17" fillId="16" borderId="59" xfId="0" applyFont="1" applyFill="1" applyBorder="1" applyAlignment="1">
      <alignment horizontal="center" vertical="top" wrapText="1"/>
    </xf>
    <xf numFmtId="0" fontId="17" fillId="16" borderId="66" xfId="0" applyFont="1" applyFill="1" applyBorder="1" applyAlignment="1">
      <alignment horizontal="center" vertical="top" wrapText="1"/>
    </xf>
    <xf numFmtId="0" fontId="16" fillId="9" borderId="53" xfId="0" applyFont="1" applyFill="1" applyBorder="1" applyAlignment="1">
      <alignment horizontal="center" vertical="center" wrapText="1"/>
    </xf>
    <xf numFmtId="0" fontId="16" fillId="9" borderId="56" xfId="0" applyFont="1" applyFill="1" applyBorder="1" applyAlignment="1">
      <alignment horizontal="center" vertical="center" wrapText="1"/>
    </xf>
    <xf numFmtId="0" fontId="16" fillId="9" borderId="66" xfId="0" applyFont="1" applyFill="1" applyBorder="1" applyAlignment="1">
      <alignment horizontal="center" vertical="center" wrapText="1"/>
    </xf>
    <xf numFmtId="49" fontId="16" fillId="9" borderId="49" xfId="0" applyNumberFormat="1" applyFont="1" applyFill="1" applyBorder="1" applyAlignment="1">
      <alignment horizontal="center" vertical="center" wrapText="1"/>
    </xf>
    <xf numFmtId="49" fontId="16" fillId="9" borderId="41" xfId="0" applyNumberFormat="1" applyFont="1" applyFill="1" applyBorder="1" applyAlignment="1">
      <alignment horizontal="center" vertical="center" wrapText="1"/>
    </xf>
    <xf numFmtId="49" fontId="16" fillId="9" borderId="63" xfId="0" applyNumberFormat="1" applyFont="1" applyFill="1" applyBorder="1" applyAlignment="1">
      <alignment horizontal="center" vertical="center" wrapText="1"/>
    </xf>
    <xf numFmtId="9" fontId="10" fillId="13" borderId="44" xfId="0" applyNumberFormat="1" applyFont="1" applyFill="1" applyBorder="1" applyAlignment="1">
      <alignment horizontal="center" vertical="center" wrapText="1"/>
    </xf>
    <xf numFmtId="9" fontId="10" fillId="13" borderId="55" xfId="0" applyNumberFormat="1" applyFont="1" applyFill="1" applyBorder="1" applyAlignment="1">
      <alignment horizontal="center" vertical="center" wrapText="1"/>
    </xf>
    <xf numFmtId="9" fontId="10" fillId="13" borderId="32" xfId="0" applyNumberFormat="1" applyFont="1" applyFill="1" applyBorder="1" applyAlignment="1">
      <alignment horizontal="center" vertical="center" wrapText="1"/>
    </xf>
    <xf numFmtId="49" fontId="9" fillId="15" borderId="40" xfId="0" applyNumberFormat="1" applyFont="1" applyFill="1" applyBorder="1" applyAlignment="1">
      <alignment horizontal="center" vertical="top"/>
    </xf>
    <xf numFmtId="49" fontId="9" fillId="15" borderId="41" xfId="0" applyNumberFormat="1" applyFont="1" applyFill="1" applyBorder="1" applyAlignment="1">
      <alignment horizontal="center" vertical="top"/>
    </xf>
    <xf numFmtId="49" fontId="9" fillId="15" borderId="63" xfId="0" applyNumberFormat="1" applyFont="1" applyFill="1" applyBorder="1" applyAlignment="1">
      <alignment horizontal="center" vertical="top"/>
    </xf>
    <xf numFmtId="0" fontId="16" fillId="15" borderId="36" xfId="0" applyFont="1" applyFill="1" applyBorder="1" applyAlignment="1">
      <alignment horizontal="left" vertical="top" wrapText="1"/>
    </xf>
    <xf numFmtId="0" fontId="16" fillId="15" borderId="28" xfId="0" applyFont="1" applyFill="1" applyBorder="1" applyAlignment="1">
      <alignment horizontal="left" vertical="top" wrapText="1"/>
    </xf>
    <xf numFmtId="0" fontId="16" fillId="15" borderId="39" xfId="0" applyFont="1" applyFill="1" applyBorder="1" applyAlignment="1">
      <alignment horizontal="left" vertical="top" wrapText="1"/>
    </xf>
    <xf numFmtId="49" fontId="16" fillId="16" borderId="37" xfId="0" applyNumberFormat="1" applyFont="1" applyFill="1" applyBorder="1" applyAlignment="1">
      <alignment horizontal="center" vertical="top" wrapText="1"/>
    </xf>
    <xf numFmtId="49" fontId="16" fillId="16" borderId="15" xfId="0" applyNumberFormat="1" applyFont="1" applyFill="1" applyBorder="1" applyAlignment="1">
      <alignment horizontal="center" vertical="top" wrapText="1"/>
    </xf>
    <xf numFmtId="49" fontId="16" fillId="16" borderId="34" xfId="0" applyNumberFormat="1" applyFont="1" applyFill="1" applyBorder="1" applyAlignment="1">
      <alignment horizontal="center" vertical="top" wrapText="1"/>
    </xf>
    <xf numFmtId="0" fontId="18" fillId="18" borderId="60" xfId="1" applyFont="1" applyFill="1" applyBorder="1" applyAlignment="1">
      <alignment horizontal="right"/>
    </xf>
    <xf numFmtId="0" fontId="18" fillId="18" borderId="61" xfId="1" applyFont="1" applyFill="1" applyBorder="1" applyAlignment="1">
      <alignment horizontal="right"/>
    </xf>
    <xf numFmtId="0" fontId="11" fillId="5" borderId="0" xfId="0" applyFont="1" applyFill="1" applyAlignment="1">
      <alignment horizontal="right" vertical="top"/>
    </xf>
    <xf numFmtId="0" fontId="9" fillId="0" borderId="21" xfId="0" applyFont="1" applyBorder="1" applyAlignment="1">
      <alignment horizontal="center"/>
    </xf>
    <xf numFmtId="0" fontId="9" fillId="0" borderId="13" xfId="0" applyFont="1" applyBorder="1" applyAlignment="1">
      <alignment horizontal="center"/>
    </xf>
    <xf numFmtId="0" fontId="9" fillId="0" borderId="22" xfId="0" applyFont="1" applyBorder="1" applyAlignment="1">
      <alignment horizontal="center"/>
    </xf>
    <xf numFmtId="0" fontId="14" fillId="20" borderId="71" xfId="0" applyFont="1" applyFill="1" applyBorder="1" applyAlignment="1">
      <alignment horizontal="center" vertical="center" wrapText="1"/>
    </xf>
    <xf numFmtId="9" fontId="15" fillId="0" borderId="6" xfId="0" applyNumberFormat="1" applyFont="1" applyBorder="1" applyAlignment="1">
      <alignment horizontal="center" vertical="center" wrapText="1"/>
    </xf>
    <xf numFmtId="0" fontId="9" fillId="22" borderId="9" xfId="0" applyFont="1" applyFill="1" applyBorder="1" applyAlignment="1">
      <alignment horizontal="center" vertical="center" wrapText="1"/>
    </xf>
    <xf numFmtId="0" fontId="9" fillId="22" borderId="11" xfId="0" applyFont="1" applyFill="1" applyBorder="1" applyAlignment="1">
      <alignment horizontal="center" vertical="center" wrapText="1"/>
    </xf>
    <xf numFmtId="0" fontId="9" fillId="22" borderId="10" xfId="0" applyFont="1" applyFill="1" applyBorder="1" applyAlignment="1">
      <alignment horizontal="center" vertical="center" wrapText="1"/>
    </xf>
    <xf numFmtId="49" fontId="9" fillId="22" borderId="7" xfId="0" applyNumberFormat="1" applyFont="1" applyFill="1" applyBorder="1" applyAlignment="1">
      <alignment horizontal="center" vertical="center" wrapText="1"/>
    </xf>
    <xf numFmtId="49" fontId="9" fillId="22" borderId="0" xfId="0" applyNumberFormat="1" applyFont="1" applyFill="1" applyAlignment="1">
      <alignment horizontal="center" vertical="center" wrapText="1"/>
    </xf>
    <xf numFmtId="49" fontId="9" fillId="22" borderId="8" xfId="0" applyNumberFormat="1" applyFont="1" applyFill="1" applyBorder="1" applyAlignment="1">
      <alignment horizontal="center" vertical="center" wrapText="1"/>
    </xf>
    <xf numFmtId="9" fontId="10" fillId="22" borderId="5" xfId="0" applyNumberFormat="1" applyFont="1" applyFill="1" applyBorder="1" applyAlignment="1">
      <alignment horizontal="center" vertical="center" wrapText="1"/>
    </xf>
    <xf numFmtId="9" fontId="10" fillId="22" borderId="6" xfId="0" applyNumberFormat="1" applyFont="1" applyFill="1" applyBorder="1" applyAlignment="1">
      <alignment horizontal="center" vertical="center" wrapText="1"/>
    </xf>
    <xf numFmtId="9" fontId="10" fillId="22" borderId="4" xfId="0" applyNumberFormat="1" applyFont="1" applyFill="1" applyBorder="1" applyAlignment="1">
      <alignment horizontal="center" vertical="center" wrapText="1"/>
    </xf>
    <xf numFmtId="0" fontId="11" fillId="5" borderId="11" xfId="0" applyFont="1" applyFill="1" applyBorder="1" applyAlignment="1">
      <alignment horizontal="right"/>
    </xf>
    <xf numFmtId="0" fontId="14" fillId="26" borderId="76" xfId="0" applyFont="1" applyFill="1" applyBorder="1" applyAlignment="1">
      <alignment horizontal="center" vertical="center" wrapText="1"/>
    </xf>
    <xf numFmtId="0" fontId="14" fillId="26" borderId="71" xfId="0" applyFont="1" applyFill="1" applyBorder="1" applyAlignment="1">
      <alignment horizontal="center" vertical="center" wrapText="1"/>
    </xf>
    <xf numFmtId="9" fontId="15" fillId="0" borderId="5" xfId="0" applyNumberFormat="1" applyFont="1" applyBorder="1" applyAlignment="1">
      <alignment horizontal="center" vertical="center" wrapText="1"/>
    </xf>
    <xf numFmtId="0" fontId="2" fillId="0" borderId="0" xfId="0" applyFont="1" applyAlignment="1">
      <alignment horizontal="center" vertical="center" wrapText="1"/>
    </xf>
    <xf numFmtId="0" fontId="15" fillId="26" borderId="74" xfId="1" applyFont="1" applyFill="1" applyBorder="1" applyAlignment="1">
      <alignment horizontal="right"/>
    </xf>
    <xf numFmtId="0" fontId="15" fillId="26" borderId="75" xfId="1" applyFont="1" applyFill="1" applyBorder="1" applyAlignment="1">
      <alignment horizontal="right"/>
    </xf>
    <xf numFmtId="0" fontId="11" fillId="5" borderId="73" xfId="0" applyFont="1" applyFill="1" applyBorder="1" applyAlignment="1">
      <alignment horizontal="right"/>
    </xf>
    <xf numFmtId="0" fontId="18" fillId="25" borderId="70" xfId="1" applyFont="1" applyFill="1" applyBorder="1" applyAlignment="1">
      <alignment horizontal="right"/>
    </xf>
    <xf numFmtId="0" fontId="9" fillId="22" borderId="30" xfId="0" applyFont="1" applyFill="1" applyBorder="1" applyAlignment="1">
      <alignment horizontal="center" vertical="center" wrapText="1"/>
    </xf>
    <xf numFmtId="0" fontId="9" fillId="22" borderId="26" xfId="0" applyFont="1" applyFill="1" applyBorder="1" applyAlignment="1">
      <alignment horizontal="center" vertical="center" wrapText="1"/>
    </xf>
    <xf numFmtId="49" fontId="9" fillId="22" borderId="16" xfId="0" applyNumberFormat="1" applyFont="1" applyFill="1" applyBorder="1" applyAlignment="1">
      <alignment horizontal="center" vertical="center" wrapText="1"/>
    </xf>
    <xf numFmtId="49" fontId="9" fillId="22" borderId="17" xfId="0" applyNumberFormat="1" applyFont="1" applyFill="1" applyBorder="1" applyAlignment="1">
      <alignment horizontal="center" vertical="center" wrapText="1"/>
    </xf>
    <xf numFmtId="9" fontId="10" fillId="22" borderId="33" xfId="0" applyNumberFormat="1" applyFont="1" applyFill="1" applyBorder="1" applyAlignment="1">
      <alignment horizontal="center" vertical="center" wrapText="1"/>
    </xf>
    <xf numFmtId="9" fontId="10" fillId="22" borderId="27" xfId="0" applyNumberFormat="1" applyFont="1" applyFill="1" applyBorder="1" applyAlignment="1">
      <alignment horizontal="center" vertical="center" wrapText="1"/>
    </xf>
    <xf numFmtId="0" fontId="26" fillId="0" borderId="15" xfId="0" applyFont="1" applyBorder="1" applyAlignment="1">
      <alignment vertical="center" wrapText="1"/>
    </xf>
    <xf numFmtId="0" fontId="29" fillId="0" borderId="0" xfId="0" applyFont="1" applyAlignment="1">
      <alignment horizontal="center" vertical="center"/>
    </xf>
    <xf numFmtId="2" fontId="8" fillId="0" borderId="29" xfId="0" applyNumberFormat="1" applyFont="1" applyBorder="1" applyAlignment="1">
      <alignment horizontal="center" vertical="center" wrapText="1"/>
    </xf>
    <xf numFmtId="2" fontId="8" fillId="0" borderId="29" xfId="0" applyNumberFormat="1" applyFont="1" applyBorder="1" applyAlignment="1">
      <alignment horizontal="center" vertical="center"/>
    </xf>
    <xf numFmtId="2" fontId="8" fillId="0" borderId="35" xfId="0" applyNumberFormat="1" applyFont="1" applyBorder="1" applyAlignment="1">
      <alignment horizontal="center" vertical="center" wrapText="1"/>
    </xf>
  </cellXfs>
  <cellStyles count="3">
    <cellStyle name="20% - Accent4" xfId="2" builtinId="42"/>
    <cellStyle name="40% - Accent3" xfId="1" builtinId="3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E9FF6-60B8-4FB0-922F-8BA9439E49BA}">
  <sheetPr>
    <pageSetUpPr fitToPage="1"/>
  </sheetPr>
  <dimension ref="A1:N126"/>
  <sheetViews>
    <sheetView showGridLines="0" tabSelected="1" topLeftCell="A13" zoomScaleNormal="100" workbookViewId="0">
      <selection activeCell="E16" sqref="E16"/>
    </sheetView>
  </sheetViews>
  <sheetFormatPr defaultRowHeight="14.4"/>
  <cols>
    <col min="1" max="1" width="7.88671875" customWidth="1"/>
    <col min="2" max="2" width="31" customWidth="1"/>
    <col min="3" max="3" width="64.33203125" customWidth="1"/>
    <col min="4" max="4" width="14.44140625" customWidth="1"/>
    <col min="5" max="6" width="10.21875" customWidth="1"/>
    <col min="7" max="7" width="11" customWidth="1"/>
    <col min="8" max="8" width="31.6640625" customWidth="1"/>
  </cols>
  <sheetData>
    <row r="1" spans="1:8" ht="6.9" customHeight="1">
      <c r="A1" s="2"/>
      <c r="B1" s="2"/>
      <c r="C1" s="2"/>
      <c r="D1" s="2"/>
      <c r="E1" s="2"/>
      <c r="F1" s="2"/>
    </row>
    <row r="2" spans="1:8" ht="113.25" customHeight="1">
      <c r="A2" s="1"/>
      <c r="B2" s="1"/>
      <c r="C2" s="1"/>
      <c r="D2" s="463" t="s">
        <v>16</v>
      </c>
      <c r="E2" s="463"/>
      <c r="F2" s="463"/>
      <c r="G2" s="463"/>
      <c r="H2" s="463"/>
    </row>
    <row r="3" spans="1:8" ht="15.6">
      <c r="A3" s="2"/>
      <c r="B3" s="2"/>
      <c r="C3" s="2"/>
      <c r="D3" s="468" t="s">
        <v>477</v>
      </c>
      <c r="E3" s="468"/>
      <c r="F3" s="468"/>
      <c r="G3" s="468"/>
      <c r="H3" s="468"/>
    </row>
    <row r="4" spans="1:8" ht="15.6">
      <c r="A4" s="2"/>
      <c r="B4" s="2"/>
      <c r="C4" s="431"/>
      <c r="D4" s="3"/>
      <c r="E4" s="3"/>
      <c r="F4" s="3"/>
      <c r="G4" s="3"/>
      <c r="H4" s="444"/>
    </row>
    <row r="5" spans="1:8" ht="15.6">
      <c r="A5" s="2"/>
      <c r="B5" s="2"/>
      <c r="C5" s="460" t="s">
        <v>474</v>
      </c>
      <c r="D5" s="2"/>
      <c r="E5" s="2"/>
      <c r="F5" s="2"/>
    </row>
    <row r="6" spans="1:8" ht="45.6" customHeight="1">
      <c r="B6" s="474" t="s">
        <v>451</v>
      </c>
      <c r="C6" s="474"/>
      <c r="D6" s="474"/>
      <c r="E6" s="474"/>
      <c r="F6" s="474"/>
      <c r="G6" s="474"/>
    </row>
    <row r="7" spans="1:8" ht="14.4" customHeight="1">
      <c r="B7" s="328"/>
      <c r="C7" s="328"/>
      <c r="D7" s="328"/>
      <c r="E7" s="328"/>
      <c r="F7" s="328"/>
    </row>
    <row r="8" spans="1:8" ht="15.9" customHeight="1">
      <c r="B8" s="328"/>
      <c r="C8" s="375"/>
      <c r="D8" s="328"/>
      <c r="E8" s="328"/>
      <c r="F8" s="328"/>
      <c r="H8" s="441"/>
    </row>
    <row r="9" spans="1:8" ht="24" customHeight="1">
      <c r="B9" s="434"/>
      <c r="C9" s="435" t="s">
        <v>452</v>
      </c>
      <c r="D9" s="328"/>
      <c r="E9" s="328"/>
      <c r="F9" s="328"/>
    </row>
    <row r="10" spans="1:8" ht="42" customHeight="1" thickBot="1">
      <c r="B10" s="328"/>
      <c r="C10" s="365" t="s">
        <v>494</v>
      </c>
      <c r="E10" s="328"/>
      <c r="F10" s="328"/>
    </row>
    <row r="11" spans="1:8" ht="19.5" customHeight="1">
      <c r="B11" s="328"/>
      <c r="C11" s="436" t="s">
        <v>490</v>
      </c>
      <c r="D11" s="438"/>
      <c r="E11" s="328"/>
      <c r="F11" s="328"/>
    </row>
    <row r="12" spans="1:8" ht="19.5" customHeight="1">
      <c r="B12" s="328"/>
      <c r="C12" s="394" t="s">
        <v>498</v>
      </c>
      <c r="D12" s="439"/>
      <c r="E12" s="328"/>
      <c r="F12" s="328"/>
    </row>
    <row r="13" spans="1:8" ht="28.5" customHeight="1" thickBot="1">
      <c r="B13" s="328"/>
      <c r="C13" s="437" t="s">
        <v>499</v>
      </c>
      <c r="D13" s="440"/>
      <c r="E13" s="328"/>
      <c r="F13" s="328"/>
    </row>
    <row r="14" spans="1:8" ht="39.75" customHeight="1" thickBot="1">
      <c r="C14" s="433" t="s">
        <v>495</v>
      </c>
    </row>
    <row r="15" spans="1:8" ht="49.5" customHeight="1">
      <c r="A15" s="365"/>
      <c r="B15" s="365"/>
      <c r="C15" s="408" t="s">
        <v>500</v>
      </c>
      <c r="D15" s="388" t="str">
        <f>IF(AND(D17&gt;=4,D18&gt;=1.6,D19&gt;=1.4),"TAIP","NE")</f>
        <v>NE</v>
      </c>
      <c r="E15" s="365"/>
      <c r="F15" s="365"/>
      <c r="G15" s="365"/>
      <c r="H15" s="365"/>
    </row>
    <row r="16" spans="1:8" ht="46.2" customHeight="1">
      <c r="A16" s="365"/>
      <c r="B16" s="365"/>
      <c r="C16" s="389" t="s">
        <v>501</v>
      </c>
      <c r="D16" s="407" t="str">
        <f>IF(D17&gt;=4,"TAIP","NE")</f>
        <v>NE</v>
      </c>
      <c r="E16" s="365"/>
      <c r="F16" s="365"/>
      <c r="G16" s="365"/>
      <c r="H16" s="365"/>
    </row>
    <row r="17" spans="1:14" ht="36.6" customHeight="1">
      <c r="A17" s="365"/>
      <c r="B17" s="365"/>
      <c r="C17" s="389" t="s">
        <v>491</v>
      </c>
      <c r="D17" s="571">
        <f>G25+G95+G108</f>
        <v>0</v>
      </c>
      <c r="E17" s="365"/>
      <c r="F17" s="365"/>
      <c r="G17" s="365"/>
      <c r="H17" s="409"/>
    </row>
    <row r="18" spans="1:14" ht="15.6">
      <c r="A18" s="381"/>
      <c r="B18" s="381"/>
      <c r="C18" s="390" t="s">
        <v>492</v>
      </c>
      <c r="D18" s="572">
        <f>G25</f>
        <v>0</v>
      </c>
      <c r="E18" s="381"/>
    </row>
    <row r="19" spans="1:14" ht="21.6" customHeight="1" thickBot="1">
      <c r="C19" s="404" t="s">
        <v>493</v>
      </c>
      <c r="D19" s="573">
        <f>G95</f>
        <v>0</v>
      </c>
      <c r="E19" s="382"/>
      <c r="F19" s="382"/>
      <c r="G19" s="383"/>
    </row>
    <row r="20" spans="1:14" ht="21.6" customHeight="1">
      <c r="C20" s="405"/>
      <c r="D20" s="406"/>
      <c r="E20" s="382"/>
      <c r="F20" s="382"/>
      <c r="G20" s="383"/>
    </row>
    <row r="21" spans="1:14" ht="69" customHeight="1">
      <c r="A21" s="464" t="s">
        <v>502</v>
      </c>
      <c r="B21" s="464"/>
      <c r="C21" s="464"/>
      <c r="D21" s="464"/>
      <c r="E21" s="464"/>
      <c r="F21" s="464"/>
      <c r="G21" s="464"/>
      <c r="H21" s="464"/>
    </row>
    <row r="22" spans="1:14" ht="15" customHeight="1" thickBot="1">
      <c r="A22" s="382"/>
      <c r="B22" s="382"/>
      <c r="C22" s="382"/>
      <c r="E22" s="382"/>
      <c r="F22" s="382"/>
      <c r="G22" s="386" t="s">
        <v>455</v>
      </c>
    </row>
    <row r="23" spans="1:14" ht="65.400000000000006" customHeight="1" thickBot="1">
      <c r="A23" s="461" t="s">
        <v>509</v>
      </c>
      <c r="B23" s="452" t="s">
        <v>506</v>
      </c>
      <c r="C23" s="452" t="s">
        <v>507</v>
      </c>
      <c r="D23" s="451" t="s">
        <v>31</v>
      </c>
      <c r="E23" s="451" t="s">
        <v>496</v>
      </c>
      <c r="F23" s="451" t="s">
        <v>497</v>
      </c>
      <c r="G23" s="451" t="s">
        <v>454</v>
      </c>
      <c r="H23" s="453" t="s">
        <v>508</v>
      </c>
    </row>
    <row r="24" spans="1:14" s="459" customFormat="1" ht="15" thickBot="1">
      <c r="A24" s="454">
        <v>1</v>
      </c>
      <c r="B24" s="455">
        <v>2</v>
      </c>
      <c r="C24" s="455">
        <v>3</v>
      </c>
      <c r="D24" s="455">
        <v>4</v>
      </c>
      <c r="E24" s="455">
        <v>5</v>
      </c>
      <c r="F24" s="456">
        <v>6</v>
      </c>
      <c r="G24" s="457">
        <v>7</v>
      </c>
      <c r="H24" s="458">
        <v>8</v>
      </c>
    </row>
    <row r="25" spans="1:14" ht="14.4" customHeight="1" thickBot="1">
      <c r="A25" s="472" t="s">
        <v>100</v>
      </c>
      <c r="B25" s="473"/>
      <c r="C25" s="473"/>
      <c r="D25" s="473"/>
      <c r="E25" s="473"/>
      <c r="F25" s="473"/>
      <c r="G25" s="426">
        <f>G26+G62+G73+G78+G87</f>
        <v>0</v>
      </c>
      <c r="H25" s="412"/>
    </row>
    <row r="26" spans="1:14" ht="14.4" customHeight="1">
      <c r="A26" s="465" t="s">
        <v>101</v>
      </c>
      <c r="B26" s="466"/>
      <c r="C26" s="466"/>
      <c r="D26" s="466"/>
      <c r="E26" s="466"/>
      <c r="F26" s="467"/>
      <c r="G26" s="427">
        <f>G27+G36+G45+G55</f>
        <v>0</v>
      </c>
      <c r="H26" s="391"/>
    </row>
    <row r="27" spans="1:14">
      <c r="A27" s="470" t="s">
        <v>5</v>
      </c>
      <c r="B27" s="469" t="s">
        <v>18</v>
      </c>
      <c r="C27" s="361" t="s">
        <v>19</v>
      </c>
      <c r="D27" s="377"/>
      <c r="E27" s="376">
        <f>IF(D27="TAIP",10,0)</f>
        <v>0</v>
      </c>
      <c r="F27" s="462">
        <f>IF(D27="NETAIKOMA",0,1)</f>
        <v>1</v>
      </c>
      <c r="G27" s="387">
        <f>(SUM(E27:E35)/SUM(F27:F35))*0.5*0.3*0.4</f>
        <v>0</v>
      </c>
      <c r="H27" s="391"/>
    </row>
    <row r="28" spans="1:14" ht="55.2">
      <c r="A28" s="470"/>
      <c r="B28" s="469"/>
      <c r="C28" s="361" t="s">
        <v>20</v>
      </c>
      <c r="D28" s="377"/>
      <c r="E28" s="376">
        <f>IF(D28="TAIP",10,0)</f>
        <v>0</v>
      </c>
      <c r="F28" s="376">
        <f t="shared" ref="F28:F91" si="0">IF(D28="NETAIKOMA",0,1)</f>
        <v>1</v>
      </c>
      <c r="G28" s="387"/>
      <c r="H28" s="442"/>
      <c r="N28" s="441"/>
    </row>
    <row r="29" spans="1:14" ht="88.5" customHeight="1">
      <c r="A29" s="470"/>
      <c r="B29" s="469"/>
      <c r="C29" s="361" t="s">
        <v>21</v>
      </c>
      <c r="D29" s="377"/>
      <c r="E29" s="376">
        <f t="shared" ref="E29:E72" si="1">IF(D29="TAIP",10,0)</f>
        <v>0</v>
      </c>
      <c r="F29" s="376">
        <f t="shared" si="0"/>
        <v>1</v>
      </c>
      <c r="G29" s="387"/>
      <c r="H29" s="391"/>
    </row>
    <row r="30" spans="1:14" ht="30" customHeight="1">
      <c r="A30" s="470"/>
      <c r="B30" s="469"/>
      <c r="C30" s="361" t="s">
        <v>22</v>
      </c>
      <c r="D30" s="377"/>
      <c r="E30" s="376">
        <f t="shared" si="1"/>
        <v>0</v>
      </c>
      <c r="F30" s="376">
        <f t="shared" si="0"/>
        <v>1</v>
      </c>
      <c r="G30" s="387"/>
      <c r="H30" s="391"/>
    </row>
    <row r="31" spans="1:14" ht="27.6">
      <c r="A31" s="470"/>
      <c r="B31" s="469"/>
      <c r="C31" s="361" t="s">
        <v>23</v>
      </c>
      <c r="D31" s="377"/>
      <c r="E31" s="376">
        <f>IF(D31="TAIP",10,0)</f>
        <v>0</v>
      </c>
      <c r="F31" s="376">
        <f t="shared" si="0"/>
        <v>1</v>
      </c>
      <c r="G31" s="387"/>
      <c r="H31" s="391"/>
    </row>
    <row r="32" spans="1:14" ht="27.6">
      <c r="A32" s="470"/>
      <c r="B32" s="469"/>
      <c r="C32" s="361" t="s">
        <v>25</v>
      </c>
      <c r="D32" s="377"/>
      <c r="E32" s="376">
        <f t="shared" si="1"/>
        <v>0</v>
      </c>
      <c r="F32" s="376">
        <f t="shared" si="0"/>
        <v>1</v>
      </c>
      <c r="G32" s="387"/>
      <c r="H32" s="391"/>
    </row>
    <row r="33" spans="1:8">
      <c r="A33" s="470"/>
      <c r="B33" s="469"/>
      <c r="C33" s="361" t="s">
        <v>29</v>
      </c>
      <c r="D33" s="377"/>
      <c r="E33" s="376">
        <f t="shared" si="1"/>
        <v>0</v>
      </c>
      <c r="F33" s="376">
        <f t="shared" si="0"/>
        <v>1</v>
      </c>
      <c r="G33" s="387"/>
      <c r="H33" s="391"/>
    </row>
    <row r="34" spans="1:8">
      <c r="A34" s="470"/>
      <c r="B34" s="469"/>
      <c r="C34" s="361" t="s">
        <v>30</v>
      </c>
      <c r="D34" s="377"/>
      <c r="E34" s="376">
        <f t="shared" si="1"/>
        <v>0</v>
      </c>
      <c r="F34" s="376">
        <f t="shared" si="0"/>
        <v>1</v>
      </c>
      <c r="G34" s="387"/>
      <c r="H34" s="391"/>
    </row>
    <row r="35" spans="1:8" ht="27.6">
      <c r="A35" s="470"/>
      <c r="B35" s="469"/>
      <c r="C35" s="361" t="s">
        <v>24</v>
      </c>
      <c r="D35" s="377"/>
      <c r="E35" s="376">
        <f t="shared" si="1"/>
        <v>0</v>
      </c>
      <c r="F35" s="376">
        <f t="shared" si="0"/>
        <v>1</v>
      </c>
      <c r="G35" s="387"/>
      <c r="H35" s="391"/>
    </row>
    <row r="36" spans="1:8" ht="31.5" customHeight="1">
      <c r="A36" s="470" t="s">
        <v>6</v>
      </c>
      <c r="B36" s="471" t="s">
        <v>87</v>
      </c>
      <c r="C36" s="361" t="s">
        <v>88</v>
      </c>
      <c r="D36" s="377"/>
      <c r="E36" s="376">
        <f t="shared" si="1"/>
        <v>0</v>
      </c>
      <c r="F36" s="376">
        <f t="shared" si="0"/>
        <v>1</v>
      </c>
      <c r="G36" s="387">
        <f>(SUM(E36:E44)/SUM(F36:F44))*0.25*0.3*0.4</f>
        <v>0</v>
      </c>
      <c r="H36" s="391"/>
    </row>
    <row r="37" spans="1:8" ht="30" customHeight="1">
      <c r="A37" s="470"/>
      <c r="B37" s="471"/>
      <c r="C37" s="361" t="s">
        <v>92</v>
      </c>
      <c r="D37" s="377"/>
      <c r="E37" s="376">
        <f t="shared" si="1"/>
        <v>0</v>
      </c>
      <c r="F37" s="376">
        <f t="shared" si="0"/>
        <v>1</v>
      </c>
      <c r="G37" s="387"/>
      <c r="H37" s="391"/>
    </row>
    <row r="38" spans="1:8" ht="96.6">
      <c r="A38" s="470"/>
      <c r="B38" s="471"/>
      <c r="C38" s="361" t="s">
        <v>89</v>
      </c>
      <c r="D38" s="377"/>
      <c r="E38" s="376">
        <f t="shared" si="1"/>
        <v>0</v>
      </c>
      <c r="F38" s="376">
        <f t="shared" si="0"/>
        <v>1</v>
      </c>
      <c r="G38" s="387"/>
      <c r="H38" s="391"/>
    </row>
    <row r="39" spans="1:8" ht="27.6">
      <c r="A39" s="470"/>
      <c r="B39" s="471"/>
      <c r="C39" s="361" t="s">
        <v>90</v>
      </c>
      <c r="D39" s="377"/>
      <c r="E39" s="376">
        <f t="shared" si="1"/>
        <v>0</v>
      </c>
      <c r="F39" s="376">
        <f t="shared" si="0"/>
        <v>1</v>
      </c>
      <c r="G39" s="387"/>
      <c r="H39" s="391"/>
    </row>
    <row r="40" spans="1:8" ht="27.6">
      <c r="A40" s="470"/>
      <c r="B40" s="471"/>
      <c r="C40" s="361" t="s">
        <v>91</v>
      </c>
      <c r="D40" s="377"/>
      <c r="E40" s="376">
        <f t="shared" si="1"/>
        <v>0</v>
      </c>
      <c r="F40" s="376">
        <f t="shared" si="0"/>
        <v>1</v>
      </c>
      <c r="G40" s="387"/>
      <c r="H40" s="391"/>
    </row>
    <row r="41" spans="1:8" ht="29.4" customHeight="1">
      <c r="A41" s="470"/>
      <c r="B41" s="471"/>
      <c r="C41" s="361" t="s">
        <v>93</v>
      </c>
      <c r="D41" s="377"/>
      <c r="E41" s="376">
        <f t="shared" si="1"/>
        <v>0</v>
      </c>
      <c r="F41" s="376">
        <f t="shared" si="0"/>
        <v>1</v>
      </c>
      <c r="G41" s="387"/>
      <c r="H41" s="391"/>
    </row>
    <row r="42" spans="1:8" ht="29.4" customHeight="1">
      <c r="A42" s="470" t="s">
        <v>7</v>
      </c>
      <c r="B42" s="475" t="s">
        <v>94</v>
      </c>
      <c r="C42" s="363" t="s">
        <v>105</v>
      </c>
      <c r="D42" s="378"/>
      <c r="E42" s="376">
        <f t="shared" si="1"/>
        <v>0</v>
      </c>
      <c r="F42" s="376">
        <f t="shared" si="0"/>
        <v>1</v>
      </c>
      <c r="G42" s="387"/>
      <c r="H42" s="391"/>
    </row>
    <row r="43" spans="1:8" ht="29.4" customHeight="1">
      <c r="A43" s="470"/>
      <c r="B43" s="475"/>
      <c r="C43" s="363" t="s">
        <v>106</v>
      </c>
      <c r="D43" s="378"/>
      <c r="E43" s="376">
        <f t="shared" si="1"/>
        <v>0</v>
      </c>
      <c r="F43" s="376">
        <f t="shared" si="0"/>
        <v>1</v>
      </c>
      <c r="G43" s="387"/>
      <c r="H43" s="391"/>
    </row>
    <row r="44" spans="1:8" ht="29.4" customHeight="1">
      <c r="A44" s="470"/>
      <c r="B44" s="475"/>
      <c r="C44" s="363" t="s">
        <v>107</v>
      </c>
      <c r="D44" s="378"/>
      <c r="E44" s="376">
        <f t="shared" si="1"/>
        <v>0</v>
      </c>
      <c r="F44" s="376">
        <f t="shared" si="0"/>
        <v>1</v>
      </c>
      <c r="G44" s="387"/>
      <c r="H44" s="391"/>
    </row>
    <row r="45" spans="1:8" ht="119.1" customHeight="1">
      <c r="A45" s="470" t="s">
        <v>125</v>
      </c>
      <c r="B45" s="476" t="s">
        <v>487</v>
      </c>
      <c r="C45" s="361" t="s">
        <v>97</v>
      </c>
      <c r="D45" s="378"/>
      <c r="E45" s="376">
        <f t="shared" si="1"/>
        <v>0</v>
      </c>
      <c r="F45" s="376">
        <f t="shared" si="0"/>
        <v>1</v>
      </c>
      <c r="G45" s="387">
        <f>(SUM(E45:E54)/SUM(F45:F54))*0.6*0.25*0.3*0.4</f>
        <v>0</v>
      </c>
      <c r="H45" s="391"/>
    </row>
    <row r="46" spans="1:8" ht="27.6">
      <c r="A46" s="470"/>
      <c r="B46" s="476"/>
      <c r="C46" s="361" t="s">
        <v>98</v>
      </c>
      <c r="D46" s="378"/>
      <c r="E46" s="376">
        <f t="shared" si="1"/>
        <v>0</v>
      </c>
      <c r="F46" s="376">
        <f t="shared" si="0"/>
        <v>1</v>
      </c>
      <c r="G46" s="387"/>
      <c r="H46" s="391"/>
    </row>
    <row r="47" spans="1:8" ht="27.6">
      <c r="A47" s="470"/>
      <c r="B47" s="476"/>
      <c r="C47" s="361" t="s">
        <v>108</v>
      </c>
      <c r="D47" s="378"/>
      <c r="E47" s="376">
        <f t="shared" si="1"/>
        <v>0</v>
      </c>
      <c r="F47" s="376">
        <f t="shared" si="0"/>
        <v>1</v>
      </c>
      <c r="G47" s="387"/>
      <c r="H47" s="391"/>
    </row>
    <row r="48" spans="1:8" ht="27.6">
      <c r="A48" s="470"/>
      <c r="B48" s="476"/>
      <c r="C48" s="361" t="s">
        <v>99</v>
      </c>
      <c r="D48" s="377"/>
      <c r="E48" s="376">
        <f t="shared" si="1"/>
        <v>0</v>
      </c>
      <c r="F48" s="376">
        <f t="shared" si="0"/>
        <v>1</v>
      </c>
      <c r="G48" s="387"/>
      <c r="H48" s="391"/>
    </row>
    <row r="49" spans="1:8" ht="69">
      <c r="A49" s="470"/>
      <c r="B49" s="476"/>
      <c r="C49" s="361" t="s">
        <v>291</v>
      </c>
      <c r="D49" s="377"/>
      <c r="E49" s="376">
        <f t="shared" si="1"/>
        <v>0</v>
      </c>
      <c r="F49" s="376">
        <f t="shared" si="0"/>
        <v>1</v>
      </c>
      <c r="G49" s="387"/>
      <c r="H49" s="391"/>
    </row>
    <row r="50" spans="1:8" ht="42.9" customHeight="1">
      <c r="A50" s="392" t="s">
        <v>305</v>
      </c>
      <c r="B50" s="362" t="s">
        <v>112</v>
      </c>
      <c r="C50" s="363" t="s">
        <v>114</v>
      </c>
      <c r="D50" s="377"/>
      <c r="E50" s="376">
        <f t="shared" si="1"/>
        <v>0</v>
      </c>
      <c r="F50" s="376">
        <f t="shared" si="0"/>
        <v>1</v>
      </c>
      <c r="G50" s="387"/>
      <c r="H50" s="391"/>
    </row>
    <row r="51" spans="1:8" ht="92.1" customHeight="1">
      <c r="A51" s="478" t="s">
        <v>306</v>
      </c>
      <c r="B51" s="477" t="s">
        <v>503</v>
      </c>
      <c r="C51" s="363" t="s">
        <v>103</v>
      </c>
      <c r="D51" s="377"/>
      <c r="E51" s="376">
        <f t="shared" si="1"/>
        <v>0</v>
      </c>
      <c r="F51" s="376">
        <f t="shared" si="0"/>
        <v>1</v>
      </c>
      <c r="G51" s="387"/>
      <c r="H51" s="391"/>
    </row>
    <row r="52" spans="1:8" ht="27.6">
      <c r="A52" s="478"/>
      <c r="B52" s="477"/>
      <c r="C52" s="363" t="s">
        <v>132</v>
      </c>
      <c r="D52" s="377"/>
      <c r="E52" s="376">
        <f t="shared" si="1"/>
        <v>0</v>
      </c>
      <c r="F52" s="376">
        <f t="shared" si="0"/>
        <v>1</v>
      </c>
      <c r="G52" s="387"/>
      <c r="H52" s="391"/>
    </row>
    <row r="53" spans="1:8" ht="105.9" customHeight="1">
      <c r="A53" s="478" t="s">
        <v>307</v>
      </c>
      <c r="B53" s="477" t="s">
        <v>504</v>
      </c>
      <c r="C53" s="363" t="s">
        <v>109</v>
      </c>
      <c r="D53" s="377"/>
      <c r="E53" s="376">
        <f t="shared" si="1"/>
        <v>0</v>
      </c>
      <c r="F53" s="376">
        <f t="shared" si="0"/>
        <v>1</v>
      </c>
      <c r="G53" s="387"/>
      <c r="H53" s="391"/>
    </row>
    <row r="54" spans="1:8" ht="132" customHeight="1">
      <c r="A54" s="478"/>
      <c r="B54" s="477"/>
      <c r="C54" s="361" t="s">
        <v>104</v>
      </c>
      <c r="D54" s="377"/>
      <c r="E54" s="376">
        <f t="shared" si="1"/>
        <v>0</v>
      </c>
      <c r="F54" s="376">
        <f t="shared" si="0"/>
        <v>1</v>
      </c>
      <c r="G54" s="387"/>
      <c r="H54" s="391"/>
    </row>
    <row r="55" spans="1:8" ht="27.6">
      <c r="A55" s="470" t="s">
        <v>126</v>
      </c>
      <c r="B55" s="479" t="s">
        <v>488</v>
      </c>
      <c r="C55" s="357" t="s">
        <v>110</v>
      </c>
      <c r="D55" s="377"/>
      <c r="E55" s="376">
        <f t="shared" si="1"/>
        <v>0</v>
      </c>
      <c r="F55" s="376">
        <f t="shared" si="0"/>
        <v>1</v>
      </c>
      <c r="G55" s="387">
        <f>(SUM(E55:E61)/SUM(F55:F61))*0.4*0.25*0.3*0.4</f>
        <v>0</v>
      </c>
      <c r="H55" s="391"/>
    </row>
    <row r="56" spans="1:8" ht="82.8">
      <c r="A56" s="470"/>
      <c r="B56" s="479"/>
      <c r="C56" s="357" t="s">
        <v>292</v>
      </c>
      <c r="D56" s="377"/>
      <c r="E56" s="376">
        <f t="shared" si="1"/>
        <v>0</v>
      </c>
      <c r="F56" s="376">
        <f t="shared" si="0"/>
        <v>1</v>
      </c>
      <c r="G56" s="387"/>
      <c r="H56" s="391"/>
    </row>
    <row r="57" spans="1:8" ht="41.4">
      <c r="A57" s="470"/>
      <c r="B57" s="479"/>
      <c r="C57" s="357" t="s">
        <v>293</v>
      </c>
      <c r="D57" s="377"/>
      <c r="E57" s="376">
        <f t="shared" si="1"/>
        <v>0</v>
      </c>
      <c r="F57" s="376">
        <f t="shared" si="0"/>
        <v>1</v>
      </c>
      <c r="G57" s="387"/>
      <c r="H57" s="391"/>
    </row>
    <row r="58" spans="1:8" ht="82.8">
      <c r="A58" s="470"/>
      <c r="B58" s="479"/>
      <c r="C58" s="357" t="s">
        <v>294</v>
      </c>
      <c r="D58" s="377"/>
      <c r="E58" s="376">
        <f t="shared" si="1"/>
        <v>0</v>
      </c>
      <c r="F58" s="376">
        <f t="shared" si="0"/>
        <v>1</v>
      </c>
      <c r="G58" s="387"/>
      <c r="H58" s="391"/>
    </row>
    <row r="59" spans="1:8" ht="96.6">
      <c r="A59" s="470"/>
      <c r="B59" s="479"/>
      <c r="C59" s="357" t="s">
        <v>111</v>
      </c>
      <c r="D59" s="377"/>
      <c r="E59" s="376">
        <f t="shared" si="1"/>
        <v>0</v>
      </c>
      <c r="F59" s="376">
        <f t="shared" si="0"/>
        <v>1</v>
      </c>
      <c r="G59" s="387"/>
      <c r="H59" s="391"/>
    </row>
    <row r="60" spans="1:8" ht="27.6">
      <c r="A60" s="470"/>
      <c r="B60" s="479"/>
      <c r="C60" s="357" t="s">
        <v>289</v>
      </c>
      <c r="D60" s="377"/>
      <c r="E60" s="376">
        <f t="shared" si="1"/>
        <v>0</v>
      </c>
      <c r="F60" s="376">
        <f t="shared" si="0"/>
        <v>1</v>
      </c>
      <c r="G60" s="387"/>
      <c r="H60" s="391"/>
    </row>
    <row r="61" spans="1:8" ht="41.4">
      <c r="A61" s="470"/>
      <c r="B61" s="479"/>
      <c r="C61" s="357" t="s">
        <v>290</v>
      </c>
      <c r="D61" s="379"/>
      <c r="E61" s="376">
        <f t="shared" si="1"/>
        <v>0</v>
      </c>
      <c r="F61" s="376">
        <f t="shared" si="0"/>
        <v>1</v>
      </c>
      <c r="G61" s="387"/>
      <c r="H61" s="391"/>
    </row>
    <row r="62" spans="1:8" ht="14.4" customHeight="1">
      <c r="A62" s="481" t="s">
        <v>113</v>
      </c>
      <c r="B62" s="482"/>
      <c r="C62" s="482"/>
      <c r="D62" s="482"/>
      <c r="E62" s="482"/>
      <c r="F62" s="483"/>
      <c r="G62" s="387">
        <f>SUM(G63)</f>
        <v>0</v>
      </c>
      <c r="H62" s="391"/>
    </row>
    <row r="63" spans="1:8" ht="56.1" customHeight="1">
      <c r="A63" s="480" t="s">
        <v>124</v>
      </c>
      <c r="B63" s="479" t="s">
        <v>127</v>
      </c>
      <c r="C63" s="357" t="s">
        <v>115</v>
      </c>
      <c r="D63" s="379"/>
      <c r="E63" s="376">
        <f t="shared" si="1"/>
        <v>0</v>
      </c>
      <c r="F63" s="376">
        <f t="shared" si="0"/>
        <v>1</v>
      </c>
      <c r="G63" s="387">
        <f>IF(SUM(F63:F72)=0,0,((SUM(E63:E72)/SUM(F63:F72)))*0.3*0.4)</f>
        <v>0</v>
      </c>
      <c r="H63" s="391"/>
    </row>
    <row r="64" spans="1:8">
      <c r="A64" s="480"/>
      <c r="B64" s="479"/>
      <c r="C64" s="357" t="s">
        <v>116</v>
      </c>
      <c r="D64" s="379"/>
      <c r="E64" s="376">
        <f t="shared" si="1"/>
        <v>0</v>
      </c>
      <c r="F64" s="376">
        <f t="shared" si="0"/>
        <v>1</v>
      </c>
      <c r="G64" s="387"/>
      <c r="H64" s="391"/>
    </row>
    <row r="65" spans="1:8" ht="27.6">
      <c r="A65" s="480"/>
      <c r="B65" s="479"/>
      <c r="C65" s="357" t="s">
        <v>117</v>
      </c>
      <c r="D65" s="379"/>
      <c r="E65" s="376">
        <f t="shared" si="1"/>
        <v>0</v>
      </c>
      <c r="F65" s="376">
        <f t="shared" si="0"/>
        <v>1</v>
      </c>
      <c r="G65" s="387"/>
      <c r="H65" s="391"/>
    </row>
    <row r="66" spans="1:8" ht="27.6">
      <c r="A66" s="480"/>
      <c r="B66" s="479"/>
      <c r="C66" s="357" t="s">
        <v>118</v>
      </c>
      <c r="D66" s="379"/>
      <c r="E66" s="376">
        <f t="shared" si="1"/>
        <v>0</v>
      </c>
      <c r="F66" s="376">
        <f t="shared" si="0"/>
        <v>1</v>
      </c>
      <c r="G66" s="387"/>
      <c r="H66" s="391"/>
    </row>
    <row r="67" spans="1:8" ht="41.4">
      <c r="A67" s="480"/>
      <c r="B67" s="479"/>
      <c r="C67" s="357" t="s">
        <v>119</v>
      </c>
      <c r="D67" s="379"/>
      <c r="E67" s="376">
        <f t="shared" si="1"/>
        <v>0</v>
      </c>
      <c r="F67" s="376">
        <f t="shared" si="0"/>
        <v>1</v>
      </c>
      <c r="G67" s="387"/>
      <c r="H67" s="391"/>
    </row>
    <row r="68" spans="1:8">
      <c r="A68" s="480"/>
      <c r="B68" s="479"/>
      <c r="C68" s="357" t="s">
        <v>120</v>
      </c>
      <c r="D68" s="379"/>
      <c r="E68" s="376">
        <f t="shared" si="1"/>
        <v>0</v>
      </c>
      <c r="F68" s="376">
        <f t="shared" si="0"/>
        <v>1</v>
      </c>
      <c r="G68" s="387"/>
      <c r="H68" s="391"/>
    </row>
    <row r="69" spans="1:8" ht="27.6">
      <c r="A69" s="480"/>
      <c r="B69" s="479"/>
      <c r="C69" s="357" t="s">
        <v>121</v>
      </c>
      <c r="D69" s="379"/>
      <c r="E69" s="376">
        <f t="shared" si="1"/>
        <v>0</v>
      </c>
      <c r="F69" s="376">
        <f t="shared" si="0"/>
        <v>1</v>
      </c>
      <c r="G69" s="387"/>
      <c r="H69" s="391"/>
    </row>
    <row r="70" spans="1:8" ht="55.2">
      <c r="A70" s="392" t="s">
        <v>389</v>
      </c>
      <c r="B70" s="358" t="s">
        <v>122</v>
      </c>
      <c r="C70" s="358" t="s">
        <v>123</v>
      </c>
      <c r="D70" s="379"/>
      <c r="E70" s="376">
        <f t="shared" si="1"/>
        <v>0</v>
      </c>
      <c r="F70" s="376">
        <f t="shared" si="0"/>
        <v>1</v>
      </c>
      <c r="G70" s="387"/>
      <c r="H70" s="391"/>
    </row>
    <row r="71" spans="1:8" ht="29.1" customHeight="1">
      <c r="A71" s="392" t="s">
        <v>390</v>
      </c>
      <c r="B71" s="366" t="s">
        <v>128</v>
      </c>
      <c r="C71" s="363" t="s">
        <v>129</v>
      </c>
      <c r="D71" s="377"/>
      <c r="E71" s="376">
        <f t="shared" si="1"/>
        <v>0</v>
      </c>
      <c r="F71" s="376">
        <f t="shared" si="0"/>
        <v>1</v>
      </c>
      <c r="G71" s="387"/>
      <c r="H71" s="391"/>
    </row>
    <row r="72" spans="1:8" ht="55.2">
      <c r="A72" s="392" t="s">
        <v>391</v>
      </c>
      <c r="B72" s="425" t="s">
        <v>130</v>
      </c>
      <c r="C72" s="358" t="s">
        <v>131</v>
      </c>
      <c r="D72" s="377"/>
      <c r="E72" s="376">
        <f t="shared" si="1"/>
        <v>0</v>
      </c>
      <c r="F72" s="376">
        <f t="shared" si="0"/>
        <v>1</v>
      </c>
      <c r="G72" s="387"/>
      <c r="H72" s="391"/>
    </row>
    <row r="73" spans="1:8">
      <c r="A73" s="485" t="s">
        <v>133</v>
      </c>
      <c r="B73" s="486"/>
      <c r="C73" s="486"/>
      <c r="D73" s="486"/>
      <c r="E73" s="486"/>
      <c r="F73" s="487"/>
      <c r="G73" s="387">
        <f>SUM(G74)</f>
        <v>0</v>
      </c>
      <c r="H73" s="391"/>
    </row>
    <row r="74" spans="1:8" ht="27.6">
      <c r="A74" s="470" t="s">
        <v>134</v>
      </c>
      <c r="B74" s="471" t="s">
        <v>135</v>
      </c>
      <c r="C74" s="357" t="s">
        <v>136</v>
      </c>
      <c r="D74" s="377"/>
      <c r="E74" s="376">
        <f t="shared" ref="E74:E107" si="2">IF(D74="TAIP",10,0)</f>
        <v>0</v>
      </c>
      <c r="F74" s="376">
        <f t="shared" si="0"/>
        <v>1</v>
      </c>
      <c r="G74" s="387">
        <f>(SUM(E74:E77)/SUM(F74:F77))*0.2*0.4</f>
        <v>0</v>
      </c>
      <c r="H74" s="391"/>
    </row>
    <row r="75" spans="1:8" ht="45.9" customHeight="1">
      <c r="A75" s="470"/>
      <c r="B75" s="471"/>
      <c r="C75" s="357" t="s">
        <v>138</v>
      </c>
      <c r="D75" s="377"/>
      <c r="E75" s="376">
        <f t="shared" si="2"/>
        <v>0</v>
      </c>
      <c r="F75" s="376">
        <f t="shared" si="0"/>
        <v>1</v>
      </c>
      <c r="G75" s="428"/>
      <c r="H75" s="391"/>
    </row>
    <row r="76" spans="1:8" ht="27.6">
      <c r="A76" s="470"/>
      <c r="B76" s="471"/>
      <c r="C76" s="357" t="s">
        <v>139</v>
      </c>
      <c r="D76" s="377"/>
      <c r="E76" s="376">
        <f t="shared" si="2"/>
        <v>0</v>
      </c>
      <c r="F76" s="376">
        <f t="shared" si="0"/>
        <v>1</v>
      </c>
      <c r="G76" s="387"/>
      <c r="H76" s="391"/>
    </row>
    <row r="77" spans="1:8" ht="41.4">
      <c r="A77" s="470"/>
      <c r="B77" s="471"/>
      <c r="C77" s="357" t="s">
        <v>140</v>
      </c>
      <c r="D77" s="377"/>
      <c r="E77" s="376">
        <f t="shared" si="2"/>
        <v>0</v>
      </c>
      <c r="F77" s="376">
        <f t="shared" si="0"/>
        <v>1</v>
      </c>
      <c r="G77" s="428"/>
      <c r="H77" s="391"/>
    </row>
    <row r="78" spans="1:8">
      <c r="A78" s="488" t="s">
        <v>141</v>
      </c>
      <c r="B78" s="489"/>
      <c r="C78" s="489"/>
      <c r="D78" s="489"/>
      <c r="E78" s="489"/>
      <c r="F78" s="490"/>
      <c r="G78" s="387">
        <f>SUM(G79:G86)</f>
        <v>0</v>
      </c>
      <c r="H78" s="391"/>
    </row>
    <row r="79" spans="1:8" ht="32.4" customHeight="1">
      <c r="A79" s="470" t="s">
        <v>142</v>
      </c>
      <c r="B79" s="471" t="s">
        <v>143</v>
      </c>
      <c r="C79" s="357" t="s">
        <v>144</v>
      </c>
      <c r="D79" s="377"/>
      <c r="E79" s="376">
        <f t="shared" si="2"/>
        <v>0</v>
      </c>
      <c r="F79" s="376">
        <f t="shared" si="0"/>
        <v>1</v>
      </c>
      <c r="G79" s="387">
        <f>(SUM(E79:E81)/SUM(F79:F81))*0.5*0.7*0.1*0.4</f>
        <v>0</v>
      </c>
      <c r="H79" s="391"/>
    </row>
    <row r="80" spans="1:8">
      <c r="A80" s="470"/>
      <c r="B80" s="471"/>
      <c r="C80" s="357" t="s">
        <v>145</v>
      </c>
      <c r="D80" s="377"/>
      <c r="E80" s="376">
        <f t="shared" si="2"/>
        <v>0</v>
      </c>
      <c r="F80" s="376">
        <f t="shared" si="0"/>
        <v>1</v>
      </c>
      <c r="G80" s="428"/>
      <c r="H80" s="391"/>
    </row>
    <row r="81" spans="1:14" ht="30.9" customHeight="1">
      <c r="A81" s="470"/>
      <c r="B81" s="471"/>
      <c r="C81" s="357" t="s">
        <v>146</v>
      </c>
      <c r="D81" s="377"/>
      <c r="E81" s="376">
        <f t="shared" si="2"/>
        <v>0</v>
      </c>
      <c r="F81" s="376">
        <f t="shared" si="0"/>
        <v>1</v>
      </c>
      <c r="G81" s="387"/>
      <c r="H81" s="391"/>
    </row>
    <row r="82" spans="1:14" ht="45.9" customHeight="1">
      <c r="A82" s="393" t="s">
        <v>147</v>
      </c>
      <c r="B82" s="357" t="s">
        <v>343</v>
      </c>
      <c r="C82" s="432" t="s">
        <v>345</v>
      </c>
      <c r="D82" s="377"/>
      <c r="E82" s="376">
        <f t="shared" si="2"/>
        <v>0</v>
      </c>
      <c r="F82" s="376">
        <f t="shared" si="0"/>
        <v>1</v>
      </c>
      <c r="G82" s="387">
        <f>(SUM(E82)/SUM(F82))*0.5*0.7*0.1*0.4</f>
        <v>0</v>
      </c>
      <c r="H82" s="391"/>
    </row>
    <row r="83" spans="1:14" ht="55.2">
      <c r="A83" s="470" t="s">
        <v>148</v>
      </c>
      <c r="B83" s="471" t="s">
        <v>489</v>
      </c>
      <c r="C83" s="357" t="s">
        <v>347</v>
      </c>
      <c r="D83" s="377"/>
      <c r="E83" s="376">
        <f t="shared" si="2"/>
        <v>0</v>
      </c>
      <c r="F83" s="376">
        <f t="shared" si="0"/>
        <v>1</v>
      </c>
      <c r="G83" s="387">
        <f>IF(SUM(F83:F85)=0,0,((SUM(E83:E85)/SUM(F83:F85)))*0.5*0.3*0.1*0.4)</f>
        <v>0</v>
      </c>
      <c r="H83" s="391"/>
    </row>
    <row r="84" spans="1:14" ht="55.2">
      <c r="A84" s="470"/>
      <c r="B84" s="471"/>
      <c r="C84" s="357" t="s">
        <v>349</v>
      </c>
      <c r="D84" s="377"/>
      <c r="E84" s="376">
        <f t="shared" si="2"/>
        <v>0</v>
      </c>
      <c r="F84" s="376">
        <f t="shared" si="0"/>
        <v>1</v>
      </c>
      <c r="G84" s="387"/>
      <c r="H84" s="391"/>
    </row>
    <row r="85" spans="1:14" ht="27.6">
      <c r="A85" s="470"/>
      <c r="B85" s="471"/>
      <c r="C85" s="361" t="s">
        <v>350</v>
      </c>
      <c r="D85" s="377"/>
      <c r="E85" s="376">
        <f t="shared" si="2"/>
        <v>0</v>
      </c>
      <c r="F85" s="376">
        <f t="shared" si="0"/>
        <v>1</v>
      </c>
      <c r="G85" s="387"/>
      <c r="H85" s="391"/>
      <c r="I85" s="448"/>
      <c r="J85" s="445"/>
      <c r="K85" s="445"/>
      <c r="L85" s="445"/>
      <c r="M85" s="445"/>
      <c r="N85" s="445"/>
    </row>
    <row r="86" spans="1:14" ht="42" thickBot="1">
      <c r="A86" s="393" t="s">
        <v>150</v>
      </c>
      <c r="B86" s="361" t="s">
        <v>151</v>
      </c>
      <c r="C86" s="364" t="s">
        <v>152</v>
      </c>
      <c r="D86" s="377"/>
      <c r="E86" s="376">
        <f t="shared" si="2"/>
        <v>0</v>
      </c>
      <c r="F86" s="376">
        <f>IF(D86="NETAIKOMA",0,1)</f>
        <v>1</v>
      </c>
      <c r="G86" s="429">
        <f>IF(F86=0,0,SUM(E86)/SUM(F86)*0.5*0.3*0.1*0.4)</f>
        <v>0</v>
      </c>
      <c r="H86" s="391"/>
      <c r="I86" s="449"/>
      <c r="J86" s="446"/>
      <c r="K86" s="446"/>
      <c r="L86" s="447"/>
      <c r="M86" s="445"/>
      <c r="N86" s="445"/>
    </row>
    <row r="87" spans="1:14" ht="15" thickBot="1">
      <c r="A87" s="485" t="s">
        <v>174</v>
      </c>
      <c r="B87" s="486"/>
      <c r="C87" s="486"/>
      <c r="D87" s="486"/>
      <c r="E87" s="486"/>
      <c r="F87" s="486"/>
      <c r="G87" s="426">
        <f>SUM(G88:G94)</f>
        <v>0</v>
      </c>
      <c r="H87" s="411"/>
      <c r="I87" s="448"/>
      <c r="J87" s="445"/>
      <c r="K87" s="445"/>
      <c r="L87" s="445"/>
      <c r="M87" s="445"/>
      <c r="N87" s="445"/>
    </row>
    <row r="88" spans="1:14" ht="55.2">
      <c r="A88" s="393" t="s">
        <v>175</v>
      </c>
      <c r="B88" s="360" t="s">
        <v>178</v>
      </c>
      <c r="C88" s="357" t="s">
        <v>179</v>
      </c>
      <c r="D88" s="377"/>
      <c r="E88" s="376">
        <f t="shared" si="2"/>
        <v>0</v>
      </c>
      <c r="F88" s="376">
        <f t="shared" si="0"/>
        <v>1</v>
      </c>
      <c r="G88" s="427">
        <f>(SUM(E88:E89)/SUM(F88:F89))*0.3*0.7*0.1*0.4</f>
        <v>0</v>
      </c>
      <c r="H88" s="391"/>
    </row>
    <row r="89" spans="1:14" ht="69">
      <c r="A89" s="393"/>
      <c r="B89" s="360"/>
      <c r="C89" s="357" t="s">
        <v>180</v>
      </c>
      <c r="D89" s="377"/>
      <c r="E89" s="376">
        <f t="shared" si="2"/>
        <v>0</v>
      </c>
      <c r="F89" s="376">
        <f t="shared" si="0"/>
        <v>1</v>
      </c>
      <c r="G89" s="387"/>
      <c r="H89" s="391"/>
    </row>
    <row r="90" spans="1:14" ht="27.6">
      <c r="A90" s="393" t="s">
        <v>176</v>
      </c>
      <c r="B90" s="360" t="s">
        <v>368</v>
      </c>
      <c r="C90" s="357" t="s">
        <v>181</v>
      </c>
      <c r="D90" s="377"/>
      <c r="E90" s="376">
        <f t="shared" si="2"/>
        <v>0</v>
      </c>
      <c r="F90" s="376">
        <f t="shared" si="0"/>
        <v>1</v>
      </c>
      <c r="G90" s="387">
        <f>(SUM(E90)/SUM(F90))*0.4*0.7*0.1*0.4</f>
        <v>0</v>
      </c>
      <c r="H90" s="391"/>
    </row>
    <row r="91" spans="1:14" ht="69">
      <c r="A91" s="393" t="s">
        <v>177</v>
      </c>
      <c r="B91" s="360" t="s">
        <v>296</v>
      </c>
      <c r="C91" s="357" t="s">
        <v>182</v>
      </c>
      <c r="D91" s="377"/>
      <c r="E91" s="376">
        <f t="shared" si="2"/>
        <v>0</v>
      </c>
      <c r="F91" s="376">
        <f t="shared" si="0"/>
        <v>1</v>
      </c>
      <c r="G91" s="387">
        <f>(SUM(E91:E93)/SUM(F91:F93))*0.3*0.7*0.1*0.4</f>
        <v>0</v>
      </c>
      <c r="H91" s="391"/>
    </row>
    <row r="92" spans="1:14" ht="27.6">
      <c r="A92" s="484" t="s">
        <v>401</v>
      </c>
      <c r="B92" s="477" t="s">
        <v>183</v>
      </c>
      <c r="C92" s="363" t="s">
        <v>185</v>
      </c>
      <c r="D92" s="377"/>
      <c r="E92" s="376">
        <f t="shared" si="2"/>
        <v>0</v>
      </c>
      <c r="F92" s="376">
        <f t="shared" ref="F92:F107" si="3">IF(D92="NETAIKOMA",0,1)</f>
        <v>1</v>
      </c>
      <c r="G92" s="387"/>
      <c r="H92" s="391"/>
    </row>
    <row r="93" spans="1:14" ht="41.4">
      <c r="A93" s="484"/>
      <c r="B93" s="477"/>
      <c r="C93" s="363" t="s">
        <v>186</v>
      </c>
      <c r="D93" s="377"/>
      <c r="E93" s="376">
        <f t="shared" si="2"/>
        <v>0</v>
      </c>
      <c r="F93" s="376">
        <f t="shared" si="3"/>
        <v>1</v>
      </c>
      <c r="G93" s="387"/>
      <c r="H93" s="391"/>
    </row>
    <row r="94" spans="1:14">
      <c r="A94" s="393" t="s">
        <v>187</v>
      </c>
      <c r="B94" s="359" t="s">
        <v>188</v>
      </c>
      <c r="C94" s="361" t="s">
        <v>189</v>
      </c>
      <c r="D94" s="377"/>
      <c r="E94" s="376">
        <f t="shared" si="2"/>
        <v>0</v>
      </c>
      <c r="F94" s="376">
        <f t="shared" si="3"/>
        <v>1</v>
      </c>
      <c r="G94" s="387">
        <f>(SUM(E94)/SUM(F94))*0.3*0.1*0.4</f>
        <v>0</v>
      </c>
      <c r="H94" s="391"/>
    </row>
    <row r="95" spans="1:14">
      <c r="A95" s="485" t="s">
        <v>190</v>
      </c>
      <c r="B95" s="486"/>
      <c r="C95" s="486"/>
      <c r="D95" s="486"/>
      <c r="E95" s="486"/>
      <c r="F95" s="487"/>
      <c r="G95" s="430">
        <f>SUM(G96:G101)</f>
        <v>0</v>
      </c>
      <c r="H95" s="391"/>
    </row>
    <row r="96" spans="1:14" ht="27.6">
      <c r="A96" s="394" t="s">
        <v>8</v>
      </c>
      <c r="B96" s="183" t="s">
        <v>404</v>
      </c>
      <c r="C96" s="424" t="s">
        <v>472</v>
      </c>
      <c r="D96" s="380"/>
      <c r="E96" s="376">
        <f>IF(D96="TAIP",10,0)</f>
        <v>0</v>
      </c>
      <c r="F96" s="376">
        <f>IF(D96="NETAIKOMA",0,1)</f>
        <v>1</v>
      </c>
      <c r="G96" s="387">
        <f>(SUM(E96)/SUM(F96))*0.2*0.35</f>
        <v>0</v>
      </c>
      <c r="H96" s="391"/>
    </row>
    <row r="97" spans="1:8" ht="28.2">
      <c r="A97" s="394" t="s">
        <v>9</v>
      </c>
      <c r="B97" s="183" t="s">
        <v>405</v>
      </c>
      <c r="C97" s="180" t="s">
        <v>248</v>
      </c>
      <c r="D97" s="380"/>
      <c r="E97" s="376">
        <f>IF(D97="TAIP",10,0)</f>
        <v>0</v>
      </c>
      <c r="F97" s="376">
        <f>IF(D97="NETAIKOMA",0,1)</f>
        <v>1</v>
      </c>
      <c r="G97" s="387">
        <f>(SUM(E97:E98)/SUM(F97:F98))*0.5*0.6*0.35</f>
        <v>0</v>
      </c>
      <c r="H97" s="391"/>
    </row>
    <row r="98" spans="1:8" ht="41.4">
      <c r="A98" s="394" t="s">
        <v>470</v>
      </c>
      <c r="B98" s="183" t="s">
        <v>471</v>
      </c>
      <c r="C98" s="182" t="s">
        <v>482</v>
      </c>
      <c r="D98" s="450"/>
      <c r="E98" s="376">
        <f>IF(D98="TAIP",10,0)</f>
        <v>0</v>
      </c>
      <c r="F98" s="376">
        <f>IF(D98="NETAIKOMA",0,1)</f>
        <v>1</v>
      </c>
      <c r="G98" s="387"/>
      <c r="H98" s="391"/>
    </row>
    <row r="99" spans="1:8">
      <c r="A99" s="394" t="s">
        <v>10</v>
      </c>
      <c r="B99" s="183" t="s">
        <v>469</v>
      </c>
      <c r="C99" s="180" t="s">
        <v>475</v>
      </c>
      <c r="D99" s="380"/>
      <c r="E99" s="376">
        <f t="shared" si="2"/>
        <v>0</v>
      </c>
      <c r="F99" s="376">
        <f t="shared" si="3"/>
        <v>1</v>
      </c>
      <c r="G99" s="387">
        <f>(SUM(E99:E100)/SUM(F99:F100))*0.5*0.6*0.35</f>
        <v>0</v>
      </c>
      <c r="H99" s="391"/>
    </row>
    <row r="100" spans="1:8" ht="27.6">
      <c r="A100" s="394" t="s">
        <v>453</v>
      </c>
      <c r="B100" s="183" t="s">
        <v>468</v>
      </c>
      <c r="C100" s="180" t="s">
        <v>476</v>
      </c>
      <c r="D100" s="380"/>
      <c r="E100" s="376">
        <f t="shared" si="2"/>
        <v>0</v>
      </c>
      <c r="F100" s="376">
        <f t="shared" si="3"/>
        <v>1</v>
      </c>
      <c r="G100" s="387"/>
      <c r="H100" s="391"/>
    </row>
    <row r="101" spans="1:8" ht="28.5" customHeight="1">
      <c r="A101" s="470" t="s">
        <v>11</v>
      </c>
      <c r="B101" s="479" t="s">
        <v>473</v>
      </c>
      <c r="C101" s="181" t="s">
        <v>406</v>
      </c>
      <c r="D101" s="380"/>
      <c r="E101" s="376">
        <f t="shared" si="2"/>
        <v>0</v>
      </c>
      <c r="F101" s="376">
        <f t="shared" si="3"/>
        <v>1</v>
      </c>
      <c r="G101" s="387">
        <f>(SUM(E101:E107)/SUM(F101:F107))*0.2*0.35</f>
        <v>0</v>
      </c>
      <c r="H101" s="391"/>
    </row>
    <row r="102" spans="1:8">
      <c r="A102" s="470"/>
      <c r="B102" s="479"/>
      <c r="C102" s="181" t="s">
        <v>407</v>
      </c>
      <c r="D102" s="380"/>
      <c r="E102" s="376">
        <f t="shared" si="2"/>
        <v>0</v>
      </c>
      <c r="F102" s="376">
        <f t="shared" si="3"/>
        <v>1</v>
      </c>
      <c r="G102" s="387"/>
      <c r="H102" s="391"/>
    </row>
    <row r="103" spans="1:8">
      <c r="A103" s="470"/>
      <c r="B103" s="479"/>
      <c r="C103" s="181" t="s">
        <v>408</v>
      </c>
      <c r="D103" s="380"/>
      <c r="E103" s="376">
        <f t="shared" si="2"/>
        <v>0</v>
      </c>
      <c r="F103" s="376">
        <f t="shared" si="3"/>
        <v>1</v>
      </c>
      <c r="G103" s="387"/>
      <c r="H103" s="391"/>
    </row>
    <row r="104" spans="1:8">
      <c r="A104" s="470"/>
      <c r="B104" s="479"/>
      <c r="C104" s="181" t="s">
        <v>409</v>
      </c>
      <c r="D104" s="380"/>
      <c r="E104" s="376">
        <f t="shared" si="2"/>
        <v>0</v>
      </c>
      <c r="F104" s="376">
        <f t="shared" si="3"/>
        <v>1</v>
      </c>
      <c r="G104" s="387"/>
      <c r="H104" s="391"/>
    </row>
    <row r="105" spans="1:8">
      <c r="A105" s="470"/>
      <c r="B105" s="479"/>
      <c r="C105" s="181" t="s">
        <v>410</v>
      </c>
      <c r="D105" s="380"/>
      <c r="E105" s="376">
        <f t="shared" si="2"/>
        <v>0</v>
      </c>
      <c r="F105" s="376">
        <f t="shared" si="3"/>
        <v>1</v>
      </c>
      <c r="G105" s="387"/>
      <c r="H105" s="391"/>
    </row>
    <row r="106" spans="1:8" ht="27.6">
      <c r="A106" s="470"/>
      <c r="B106" s="479"/>
      <c r="C106" s="181" t="s">
        <v>411</v>
      </c>
      <c r="D106" s="380"/>
      <c r="E106" s="376">
        <f t="shared" si="2"/>
        <v>0</v>
      </c>
      <c r="F106" s="376">
        <f t="shared" si="3"/>
        <v>1</v>
      </c>
      <c r="G106" s="387"/>
      <c r="H106" s="391"/>
    </row>
    <row r="107" spans="1:8" ht="15" thickBot="1">
      <c r="A107" s="470"/>
      <c r="B107" s="479"/>
      <c r="C107" s="181" t="s">
        <v>412</v>
      </c>
      <c r="D107" s="380"/>
      <c r="E107" s="376">
        <f t="shared" si="2"/>
        <v>0</v>
      </c>
      <c r="F107" s="376">
        <f t="shared" si="3"/>
        <v>1</v>
      </c>
      <c r="G107" s="429"/>
      <c r="H107" s="391"/>
    </row>
    <row r="108" spans="1:8" ht="15" thickBot="1">
      <c r="A108" s="491" t="s">
        <v>428</v>
      </c>
      <c r="B108" s="492"/>
      <c r="C108" s="492"/>
      <c r="D108" s="492"/>
      <c r="E108" s="492"/>
      <c r="F108" s="492"/>
      <c r="G108" s="426">
        <f>SUM(G109:G124)</f>
        <v>0</v>
      </c>
      <c r="H108" s="410"/>
    </row>
    <row r="109" spans="1:8" ht="22.5" customHeight="1">
      <c r="A109" s="470" t="s">
        <v>429</v>
      </c>
      <c r="B109" s="471" t="s">
        <v>418</v>
      </c>
      <c r="C109" s="183" t="s">
        <v>419</v>
      </c>
      <c r="D109" s="380"/>
      <c r="E109" s="376">
        <f t="shared" ref="E109:E126" si="4">IF(D109="TAIP",10,0)</f>
        <v>0</v>
      </c>
      <c r="F109" s="376">
        <f t="shared" ref="F109:F126" si="5">IF(D109="NETAIKOMA",0,1)</f>
        <v>1</v>
      </c>
      <c r="G109" s="427">
        <f>(SUM(E109:E116)/SUM(F109:F116))*0.5*0.25</f>
        <v>0</v>
      </c>
      <c r="H109" s="395"/>
    </row>
    <row r="110" spans="1:8" ht="28.2">
      <c r="A110" s="470"/>
      <c r="B110" s="471"/>
      <c r="C110" s="180" t="s">
        <v>420</v>
      </c>
      <c r="D110" s="380"/>
      <c r="E110" s="376">
        <f t="shared" si="4"/>
        <v>0</v>
      </c>
      <c r="F110" s="376">
        <f t="shared" si="5"/>
        <v>1</v>
      </c>
      <c r="G110" s="387"/>
      <c r="H110" s="391"/>
    </row>
    <row r="111" spans="1:8">
      <c r="A111" s="470"/>
      <c r="B111" s="471"/>
      <c r="C111" s="183" t="s">
        <v>421</v>
      </c>
      <c r="D111" s="380"/>
      <c r="E111" s="376">
        <f t="shared" si="4"/>
        <v>0</v>
      </c>
      <c r="F111" s="376">
        <f t="shared" si="5"/>
        <v>1</v>
      </c>
      <c r="G111" s="387"/>
      <c r="H111" s="391"/>
    </row>
    <row r="112" spans="1:8">
      <c r="A112" s="470"/>
      <c r="B112" s="471"/>
      <c r="C112" s="180" t="s">
        <v>422</v>
      </c>
      <c r="D112" s="380"/>
      <c r="E112" s="376">
        <f t="shared" si="4"/>
        <v>0</v>
      </c>
      <c r="F112" s="376">
        <f t="shared" si="5"/>
        <v>1</v>
      </c>
      <c r="G112" s="387"/>
      <c r="H112" s="391"/>
    </row>
    <row r="113" spans="1:8" ht="28.5" customHeight="1">
      <c r="A113" s="484" t="s">
        <v>432</v>
      </c>
      <c r="B113" s="477" t="s">
        <v>423</v>
      </c>
      <c r="C113" s="385" t="s">
        <v>424</v>
      </c>
      <c r="D113" s="380"/>
      <c r="E113" s="376">
        <f t="shared" si="4"/>
        <v>0</v>
      </c>
      <c r="F113" s="376">
        <f t="shared" si="5"/>
        <v>1</v>
      </c>
      <c r="G113" s="387"/>
      <c r="H113" s="391"/>
    </row>
    <row r="114" spans="1:8">
      <c r="A114" s="484"/>
      <c r="B114" s="477"/>
      <c r="C114" s="385" t="s">
        <v>425</v>
      </c>
      <c r="D114" s="380"/>
      <c r="E114" s="376">
        <f t="shared" si="4"/>
        <v>0</v>
      </c>
      <c r="F114" s="376">
        <f t="shared" si="5"/>
        <v>1</v>
      </c>
      <c r="G114" s="387"/>
      <c r="H114" s="391"/>
    </row>
    <row r="115" spans="1:8">
      <c r="A115" s="484"/>
      <c r="B115" s="477"/>
      <c r="C115" s="385" t="s">
        <v>427</v>
      </c>
      <c r="D115" s="380"/>
      <c r="E115" s="376">
        <f t="shared" si="4"/>
        <v>0</v>
      </c>
      <c r="F115" s="376">
        <f t="shared" si="5"/>
        <v>1</v>
      </c>
      <c r="G115" s="387"/>
      <c r="H115" s="391"/>
    </row>
    <row r="116" spans="1:8">
      <c r="A116" s="484"/>
      <c r="B116" s="477"/>
      <c r="C116" s="385" t="s">
        <v>426</v>
      </c>
      <c r="D116" s="380"/>
      <c r="E116" s="376">
        <f t="shared" si="4"/>
        <v>0</v>
      </c>
      <c r="F116" s="376">
        <f t="shared" si="5"/>
        <v>1</v>
      </c>
      <c r="G116" s="387"/>
      <c r="H116" s="391"/>
    </row>
    <row r="117" spans="1:8" ht="27.6">
      <c r="A117" s="470" t="s">
        <v>430</v>
      </c>
      <c r="B117" s="471" t="s">
        <v>438</v>
      </c>
      <c r="C117" s="182" t="s">
        <v>439</v>
      </c>
      <c r="D117" s="380"/>
      <c r="E117" s="376">
        <f t="shared" si="4"/>
        <v>0</v>
      </c>
      <c r="F117" s="376">
        <f t="shared" si="5"/>
        <v>1</v>
      </c>
      <c r="G117" s="387">
        <f>(SUM(E117:E119)/SUM(F117:F119))*0.34*0.5*0.25</f>
        <v>0</v>
      </c>
      <c r="H117" s="396"/>
    </row>
    <row r="118" spans="1:8" ht="19.5" customHeight="1">
      <c r="A118" s="470"/>
      <c r="B118" s="471"/>
      <c r="C118" s="182" t="s">
        <v>440</v>
      </c>
      <c r="D118" s="380"/>
      <c r="E118" s="376">
        <f t="shared" si="4"/>
        <v>0</v>
      </c>
      <c r="F118" s="376">
        <f t="shared" si="5"/>
        <v>1</v>
      </c>
      <c r="G118" s="387"/>
      <c r="H118" s="391"/>
    </row>
    <row r="119" spans="1:8" ht="29.1" customHeight="1">
      <c r="A119" s="470"/>
      <c r="B119" s="471"/>
      <c r="C119" s="182" t="s">
        <v>441</v>
      </c>
      <c r="D119" s="380"/>
      <c r="E119" s="376">
        <f t="shared" si="4"/>
        <v>0</v>
      </c>
      <c r="F119" s="376">
        <f t="shared" si="5"/>
        <v>1</v>
      </c>
      <c r="G119" s="387"/>
      <c r="H119" s="391"/>
    </row>
    <row r="120" spans="1:8" ht="28.2">
      <c r="A120" s="470" t="s">
        <v>431</v>
      </c>
      <c r="B120" s="471" t="s">
        <v>433</v>
      </c>
      <c r="C120" s="180" t="s">
        <v>434</v>
      </c>
      <c r="D120" s="380"/>
      <c r="E120" s="376">
        <f t="shared" si="4"/>
        <v>0</v>
      </c>
      <c r="F120" s="376">
        <f t="shared" si="5"/>
        <v>1</v>
      </c>
      <c r="G120" s="387">
        <f>(SUM(E120:E123)/SUM(F120:F123))*0.33*0.5*0.25</f>
        <v>0</v>
      </c>
      <c r="H120" s="391"/>
    </row>
    <row r="121" spans="1:8" ht="42">
      <c r="A121" s="470"/>
      <c r="B121" s="471"/>
      <c r="C121" s="180" t="s">
        <v>436</v>
      </c>
      <c r="D121" s="380"/>
      <c r="E121" s="376">
        <f t="shared" si="4"/>
        <v>0</v>
      </c>
      <c r="F121" s="376">
        <f t="shared" si="5"/>
        <v>1</v>
      </c>
      <c r="G121" s="387"/>
      <c r="H121" s="391"/>
    </row>
    <row r="122" spans="1:8" ht="30.6" customHeight="1">
      <c r="A122" s="470"/>
      <c r="B122" s="471"/>
      <c r="C122" s="180" t="s">
        <v>435</v>
      </c>
      <c r="D122" s="380"/>
      <c r="E122" s="376">
        <f t="shared" si="4"/>
        <v>0</v>
      </c>
      <c r="F122" s="376">
        <f t="shared" si="5"/>
        <v>1</v>
      </c>
      <c r="G122" s="387"/>
      <c r="H122" s="391"/>
    </row>
    <row r="123" spans="1:8" ht="42">
      <c r="A123" s="470"/>
      <c r="B123" s="471"/>
      <c r="C123" s="180" t="s">
        <v>437</v>
      </c>
      <c r="D123" s="380"/>
      <c r="E123" s="376">
        <f t="shared" si="4"/>
        <v>0</v>
      </c>
      <c r="F123" s="376">
        <f t="shared" si="5"/>
        <v>1</v>
      </c>
      <c r="G123" s="387"/>
      <c r="H123" s="391"/>
    </row>
    <row r="124" spans="1:8">
      <c r="A124" s="394" t="s">
        <v>446</v>
      </c>
      <c r="B124" s="179" t="s">
        <v>270</v>
      </c>
      <c r="C124" s="179" t="s">
        <v>442</v>
      </c>
      <c r="D124" s="380"/>
      <c r="E124" s="376">
        <f t="shared" si="4"/>
        <v>0</v>
      </c>
      <c r="F124" s="376">
        <f t="shared" si="5"/>
        <v>1</v>
      </c>
      <c r="G124" s="387">
        <f>(SUM(E124:E126)/SUM(F124:F126))*0.33*0.5*0.25</f>
        <v>0</v>
      </c>
      <c r="H124" s="391"/>
    </row>
    <row r="125" spans="1:8">
      <c r="A125" s="397" t="s">
        <v>447</v>
      </c>
      <c r="B125" s="384" t="s">
        <v>445</v>
      </c>
      <c r="C125" s="384" t="s">
        <v>443</v>
      </c>
      <c r="D125" s="380"/>
      <c r="E125" s="376">
        <f t="shared" si="4"/>
        <v>0</v>
      </c>
      <c r="F125" s="376">
        <f t="shared" si="5"/>
        <v>1</v>
      </c>
      <c r="G125" s="376"/>
      <c r="H125" s="391"/>
    </row>
    <row r="126" spans="1:8" ht="28.8" thickBot="1">
      <c r="A126" s="398" t="s">
        <v>448</v>
      </c>
      <c r="B126" s="399" t="s">
        <v>271</v>
      </c>
      <c r="C126" s="400" t="s">
        <v>505</v>
      </c>
      <c r="D126" s="401"/>
      <c r="E126" s="402">
        <f t="shared" si="4"/>
        <v>0</v>
      </c>
      <c r="F126" s="402">
        <f t="shared" si="5"/>
        <v>1</v>
      </c>
      <c r="G126" s="402"/>
      <c r="H126" s="403"/>
    </row>
  </sheetData>
  <sheetProtection algorithmName="SHA-512" hashValue="E11vxWqqPho/d1tA/OiKF+bcaKB6BLdWGchE2j0lxoBX2PzL0LzPoJXnZTZHVRdL34zsXIMUuMad8b6sj4sRfw==" saltValue="oLmyrDALW2Snd68Y9vXmwA==" spinCount="100000" sheet="1" objects="1" scenarios="1"/>
  <protectedRanges>
    <protectedRange sqref="C4 C8 D11:D13" name="Diapazonas1"/>
    <protectedRange sqref="D27:D61 D63:D72 D74:D77 D79:D86 D88:D94 D96:D107 D109:D126 I86" name="Diapazonas2"/>
    <protectedRange sqref="H26:H126" name="Diapazonas3"/>
  </protectedRanges>
  <mergeCells count="46">
    <mergeCell ref="A73:F73"/>
    <mergeCell ref="A78:F78"/>
    <mergeCell ref="A87:F87"/>
    <mergeCell ref="A95:F95"/>
    <mergeCell ref="A108:F108"/>
    <mergeCell ref="B92:B93"/>
    <mergeCell ref="A92:A93"/>
    <mergeCell ref="B101:B107"/>
    <mergeCell ref="A101:A107"/>
    <mergeCell ref="B113:B116"/>
    <mergeCell ref="A113:A116"/>
    <mergeCell ref="B117:B119"/>
    <mergeCell ref="A117:A119"/>
    <mergeCell ref="B120:B123"/>
    <mergeCell ref="A120:A123"/>
    <mergeCell ref="B109:B112"/>
    <mergeCell ref="A109:A112"/>
    <mergeCell ref="B74:B77"/>
    <mergeCell ref="A74:A77"/>
    <mergeCell ref="B79:B81"/>
    <mergeCell ref="A79:A81"/>
    <mergeCell ref="B83:B85"/>
    <mergeCell ref="A83:A85"/>
    <mergeCell ref="B55:B61"/>
    <mergeCell ref="A55:A61"/>
    <mergeCell ref="B63:B69"/>
    <mergeCell ref="A63:A69"/>
    <mergeCell ref="A62:F62"/>
    <mergeCell ref="B45:B49"/>
    <mergeCell ref="A45:A49"/>
    <mergeCell ref="B51:B52"/>
    <mergeCell ref="A51:A52"/>
    <mergeCell ref="B53:B54"/>
    <mergeCell ref="A53:A54"/>
    <mergeCell ref="B36:B41"/>
    <mergeCell ref="A36:A41"/>
    <mergeCell ref="A25:F25"/>
    <mergeCell ref="B6:G6"/>
    <mergeCell ref="B42:B44"/>
    <mergeCell ref="A42:A44"/>
    <mergeCell ref="D2:H2"/>
    <mergeCell ref="A21:H21"/>
    <mergeCell ref="A26:F26"/>
    <mergeCell ref="D3:H3"/>
    <mergeCell ref="B27:B35"/>
    <mergeCell ref="A27:A35"/>
  </mergeCells>
  <phoneticPr fontId="40" type="noConversion"/>
  <pageMargins left="0.70866141732283472" right="0.70866141732283472" top="0.74803149606299213" bottom="0.74803149606299213" header="0.31496062992125984" footer="0.31496062992125984"/>
  <pageSetup paperSize="9" scale="52" fitToHeight="20" orientation="portrait" horizontalDpi="1200" verticalDpi="1200" r:id="rId1"/>
  <headerFooter differentFirst="1">
    <oddHeader>&amp;C&amp;P</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7FDBC711-B34E-4CF5-AAD7-C3ED69111445}">
          <x14:formula1>
            <xm:f>Lapas2!$A$1:$A$3</xm:f>
          </x14:formula1>
          <xm:sqref>D31 D35 D49:D54 D56:D58 D60:D61 D63:D72 D76:D77 D83:D86 D91 D100 D125:D126 D113:D116 D98 D39:D47 I86</xm:sqref>
        </x14:dataValidation>
        <x14:dataValidation type="list" allowBlank="1" showInputMessage="1" showErrorMessage="1" xr:uid="{64E3AB1E-CB56-45CB-964B-B8A3DDC6560D}">
          <x14:formula1>
            <xm:f>Lapas2!$A$1:$A$2</xm:f>
          </x14:formula1>
          <xm:sqref>D27:D30 D32:D34 D36:D38 D99 D55 D59 D74:D75 D79:D82 D88:D90 D92:D94 D117:D124 D101:D107 D109:D112 D96:D97 D48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9C6A7-61F2-49ED-AC96-E86A102A3B32}">
  <dimension ref="A1:U73"/>
  <sheetViews>
    <sheetView topLeftCell="A20" workbookViewId="0">
      <selection activeCell="D26" sqref="D26"/>
    </sheetView>
  </sheetViews>
  <sheetFormatPr defaultRowHeight="14.4"/>
  <cols>
    <col min="1" max="1" width="12.109375" customWidth="1"/>
    <col min="2" max="2" width="5.88671875" customWidth="1"/>
    <col min="3" max="3" width="1.109375" customWidth="1"/>
    <col min="4" max="4" width="23.88671875" customWidth="1"/>
    <col min="5" max="5" width="7.44140625" customWidth="1"/>
    <col min="6" max="6" width="7.109375" customWidth="1"/>
    <col min="7" max="7" width="1.88671875" customWidth="1"/>
    <col min="8" max="8" width="25.88671875" customWidth="1"/>
    <col min="9" max="10" width="6.109375" customWidth="1"/>
    <col min="11" max="11" width="1.5546875" customWidth="1"/>
    <col min="12" max="12" width="30.5546875" customWidth="1"/>
    <col min="13" max="13" width="7" customWidth="1"/>
    <col min="14" max="14" width="6.44140625" customWidth="1"/>
    <col min="15" max="15" width="1.88671875" customWidth="1"/>
    <col min="16" max="16" width="56.88671875" customWidth="1"/>
    <col min="17" max="17" width="7.44140625" customWidth="1"/>
    <col min="18" max="18" width="5.88671875" customWidth="1"/>
  </cols>
  <sheetData>
    <row r="1" spans="1:21" ht="15.6">
      <c r="P1" s="5"/>
    </row>
    <row r="2" spans="1:21" ht="15" customHeight="1">
      <c r="C2" s="558" t="s">
        <v>450</v>
      </c>
      <c r="D2" s="558"/>
      <c r="E2" s="558"/>
      <c r="F2" s="558"/>
      <c r="G2" s="558"/>
      <c r="H2" s="558"/>
      <c r="I2" s="558"/>
      <c r="J2" s="558"/>
      <c r="K2" s="558"/>
      <c r="L2" s="558"/>
      <c r="M2" s="558"/>
      <c r="N2" s="558"/>
      <c r="O2" s="558"/>
      <c r="P2" s="558"/>
    </row>
    <row r="3" spans="1:21" ht="32.4" customHeight="1">
      <c r="C3" s="558"/>
      <c r="D3" s="558"/>
      <c r="E3" s="558"/>
      <c r="F3" s="558"/>
      <c r="G3" s="558"/>
      <c r="H3" s="558"/>
      <c r="I3" s="558"/>
      <c r="J3" s="558"/>
      <c r="K3" s="558"/>
      <c r="L3" s="558"/>
      <c r="M3" s="558"/>
      <c r="N3" s="558"/>
      <c r="O3" s="558"/>
      <c r="P3" s="558"/>
    </row>
    <row r="5" spans="1:21" ht="15" thickBot="1">
      <c r="A5" s="6"/>
      <c r="B5" s="7"/>
      <c r="C5" s="8"/>
      <c r="D5" s="6"/>
      <c r="E5" s="9"/>
      <c r="F5" s="10"/>
      <c r="G5" s="11"/>
      <c r="H5" s="6"/>
      <c r="I5" s="12"/>
      <c r="J5" s="13"/>
      <c r="K5" s="14"/>
      <c r="L5" s="6"/>
      <c r="M5" s="9"/>
      <c r="N5" s="15"/>
      <c r="O5" s="16"/>
      <c r="P5" s="6"/>
      <c r="Q5" s="9"/>
      <c r="R5" s="15"/>
      <c r="S5" s="6"/>
    </row>
    <row r="6" spans="1:21" ht="21.6" thickTop="1" thickBot="1">
      <c r="A6" s="508" t="s">
        <v>32</v>
      </c>
      <c r="B6" s="509"/>
      <c r="C6" s="17"/>
      <c r="D6" s="18" t="s">
        <v>33</v>
      </c>
      <c r="E6" s="19" t="s">
        <v>34</v>
      </c>
      <c r="F6" s="20" t="s">
        <v>35</v>
      </c>
      <c r="G6" s="21"/>
      <c r="H6" s="22" t="s">
        <v>36</v>
      </c>
      <c r="I6" s="19" t="s">
        <v>34</v>
      </c>
      <c r="J6" s="23" t="s">
        <v>35</v>
      </c>
      <c r="K6" s="24"/>
      <c r="L6" s="25" t="s">
        <v>37</v>
      </c>
      <c r="M6" s="19" t="s">
        <v>34</v>
      </c>
      <c r="N6" s="26" t="s">
        <v>35</v>
      </c>
      <c r="O6" s="27"/>
      <c r="P6" s="25" t="s">
        <v>38</v>
      </c>
      <c r="Q6" s="19" t="s">
        <v>34</v>
      </c>
      <c r="R6" s="28" t="s">
        <v>35</v>
      </c>
      <c r="S6" s="6"/>
    </row>
    <row r="7" spans="1:21" ht="205.2" thickTop="1" thickBot="1">
      <c r="A7" s="510" t="s">
        <v>39</v>
      </c>
      <c r="B7" s="512">
        <v>0.4</v>
      </c>
      <c r="C7" s="29"/>
      <c r="D7" s="519" t="s">
        <v>40</v>
      </c>
      <c r="E7" s="522">
        <v>1</v>
      </c>
      <c r="F7" s="514">
        <v>0.3</v>
      </c>
      <c r="G7" s="21"/>
      <c r="H7" s="193" t="s">
        <v>41</v>
      </c>
      <c r="I7" s="200">
        <v>1</v>
      </c>
      <c r="J7" s="199">
        <v>0.5</v>
      </c>
      <c r="K7" s="24"/>
      <c r="L7" s="30"/>
      <c r="M7" s="31"/>
      <c r="N7" s="32"/>
      <c r="O7" s="24"/>
      <c r="P7" s="42" t="s">
        <v>17</v>
      </c>
      <c r="Q7" s="200" t="s">
        <v>42</v>
      </c>
      <c r="R7" s="201">
        <v>1</v>
      </c>
      <c r="S7" s="6"/>
      <c r="T7">
        <f>1*R7*1*J7*F7*B7</f>
        <v>0.06</v>
      </c>
    </row>
    <row r="8" spans="1:21" ht="15" thickBot="1">
      <c r="A8" s="511"/>
      <c r="B8" s="513"/>
      <c r="C8" s="33"/>
      <c r="D8" s="520"/>
      <c r="E8" s="523"/>
      <c r="F8" s="515"/>
      <c r="G8" s="11"/>
      <c r="H8" s="34"/>
      <c r="I8" s="35"/>
      <c r="J8" s="36"/>
      <c r="K8" s="14"/>
      <c r="L8" s="495"/>
      <c r="M8" s="495"/>
      <c r="N8" s="38"/>
      <c r="O8" s="38"/>
      <c r="P8" s="495" t="s">
        <v>12</v>
      </c>
      <c r="Q8" s="495"/>
      <c r="R8" s="39">
        <f>SUM(R7:R7)</f>
        <v>1</v>
      </c>
      <c r="S8" s="6"/>
    </row>
    <row r="9" spans="1:21" ht="174" customHeight="1" thickBot="1">
      <c r="A9" s="511"/>
      <c r="B9" s="513"/>
      <c r="C9" s="33"/>
      <c r="D9" s="520"/>
      <c r="E9" s="523"/>
      <c r="F9" s="515"/>
      <c r="G9" s="11"/>
      <c r="H9" s="40" t="s">
        <v>43</v>
      </c>
      <c r="I9" s="57">
        <v>1</v>
      </c>
      <c r="J9" s="198">
        <v>0.25</v>
      </c>
      <c r="K9" s="14"/>
      <c r="L9" s="40" t="s">
        <v>44</v>
      </c>
      <c r="M9" s="41">
        <v>1</v>
      </c>
      <c r="N9" s="327">
        <v>1</v>
      </c>
      <c r="O9" s="16"/>
      <c r="P9" s="42" t="s">
        <v>45</v>
      </c>
      <c r="Q9" s="200" t="s">
        <v>42</v>
      </c>
      <c r="R9" s="201">
        <v>1</v>
      </c>
      <c r="S9" s="6"/>
      <c r="T9">
        <f>1*R9*N9*J9*F7*B7</f>
        <v>0.03</v>
      </c>
    </row>
    <row r="10" spans="1:21" ht="15" thickBot="1">
      <c r="A10" s="511"/>
      <c r="B10" s="513"/>
      <c r="C10" s="33"/>
      <c r="D10" s="520"/>
      <c r="E10" s="523"/>
      <c r="F10" s="515"/>
      <c r="G10" s="11"/>
      <c r="H10" s="44"/>
      <c r="I10" s="45"/>
      <c r="J10" s="46"/>
      <c r="K10" s="14"/>
      <c r="L10" s="47"/>
      <c r="M10" s="48"/>
      <c r="N10" s="49"/>
      <c r="O10" s="16"/>
      <c r="P10" s="539" t="s">
        <v>12</v>
      </c>
      <c r="Q10" s="539"/>
      <c r="R10" s="39">
        <f>SUM(R9:R9)</f>
        <v>1</v>
      </c>
      <c r="S10" s="6"/>
    </row>
    <row r="11" spans="1:21" ht="15" thickBot="1">
      <c r="A11" s="511"/>
      <c r="B11" s="513"/>
      <c r="C11" s="33"/>
      <c r="D11" s="520"/>
      <c r="E11" s="523"/>
      <c r="F11" s="515"/>
      <c r="G11" s="11"/>
      <c r="H11" s="191"/>
      <c r="I11" s="79"/>
      <c r="J11" s="192"/>
      <c r="K11" s="16"/>
      <c r="L11" s="50" t="s">
        <v>46</v>
      </c>
      <c r="M11" s="51">
        <v>2</v>
      </c>
      <c r="N11" s="52"/>
      <c r="O11" s="16"/>
      <c r="P11" s="194" t="s">
        <v>95</v>
      </c>
      <c r="Q11" s="195" t="s">
        <v>42</v>
      </c>
      <c r="R11" s="196"/>
      <c r="S11" s="6"/>
    </row>
    <row r="12" spans="1:21" ht="15" thickBot="1">
      <c r="A12" s="511"/>
      <c r="B12" s="513"/>
      <c r="C12" s="33"/>
      <c r="D12" s="520"/>
      <c r="E12" s="523"/>
      <c r="F12" s="515"/>
      <c r="G12" s="11"/>
      <c r="H12" s="16"/>
      <c r="I12" s="35"/>
      <c r="J12" s="11"/>
      <c r="K12" s="16"/>
      <c r="L12" s="495" t="s">
        <v>12</v>
      </c>
      <c r="M12" s="495"/>
      <c r="N12" s="55">
        <f>SUM(N9:N11)</f>
        <v>1</v>
      </c>
      <c r="O12" s="16"/>
      <c r="P12" s="539" t="s">
        <v>12</v>
      </c>
      <c r="Q12" s="539"/>
      <c r="R12" s="39">
        <f>SUM(R11)</f>
        <v>0</v>
      </c>
      <c r="S12" s="6"/>
    </row>
    <row r="13" spans="1:21">
      <c r="A13" s="511"/>
      <c r="B13" s="513"/>
      <c r="C13" s="33"/>
      <c r="D13" s="520"/>
      <c r="E13" s="523"/>
      <c r="F13" s="515"/>
      <c r="G13" s="11"/>
      <c r="H13" s="56" t="s">
        <v>47</v>
      </c>
      <c r="I13" s="57">
        <v>1</v>
      </c>
      <c r="J13" s="58">
        <v>0.25</v>
      </c>
      <c r="K13" s="16"/>
      <c r="L13" s="59" t="s">
        <v>48</v>
      </c>
      <c r="M13" s="60">
        <v>1</v>
      </c>
      <c r="N13" s="61">
        <v>0.6</v>
      </c>
      <c r="O13" s="16"/>
      <c r="P13" s="53" t="s">
        <v>96</v>
      </c>
      <c r="Q13" s="62">
        <v>1</v>
      </c>
      <c r="R13" s="63">
        <v>1</v>
      </c>
      <c r="S13" s="6"/>
      <c r="T13" s="64">
        <f>1*R13*N13*J13*F7*B7</f>
        <v>1.7999999999999999E-2</v>
      </c>
      <c r="U13">
        <f>T9*0.6</f>
        <v>1.7999999999999999E-2</v>
      </c>
    </row>
    <row r="14" spans="1:21">
      <c r="A14" s="511"/>
      <c r="B14" s="513"/>
      <c r="C14" s="33"/>
      <c r="D14" s="520"/>
      <c r="E14" s="523"/>
      <c r="F14" s="515"/>
      <c r="G14" s="11"/>
      <c r="H14" s="65"/>
      <c r="I14" s="45"/>
      <c r="J14" s="66"/>
      <c r="K14" s="14"/>
      <c r="L14" s="67" t="s">
        <v>49</v>
      </c>
      <c r="M14" s="68">
        <v>3</v>
      </c>
      <c r="N14" s="69"/>
      <c r="O14" s="16"/>
      <c r="P14" s="70" t="s">
        <v>50</v>
      </c>
      <c r="Q14" s="71">
        <v>3</v>
      </c>
      <c r="R14" s="72"/>
      <c r="S14" s="6"/>
    </row>
    <row r="15" spans="1:21">
      <c r="A15" s="511"/>
      <c r="B15" s="513"/>
      <c r="C15" s="33"/>
      <c r="D15" s="520"/>
      <c r="E15" s="523"/>
      <c r="F15" s="515"/>
      <c r="G15" s="11"/>
      <c r="H15" s="65"/>
      <c r="I15" s="45"/>
      <c r="J15" s="66"/>
      <c r="K15" s="14"/>
      <c r="L15" s="73" t="s">
        <v>51</v>
      </c>
      <c r="M15" s="74">
        <v>2</v>
      </c>
      <c r="N15" s="75"/>
      <c r="O15" s="16"/>
      <c r="P15" s="70" t="s">
        <v>52</v>
      </c>
      <c r="Q15" s="76">
        <v>2</v>
      </c>
      <c r="R15" s="77"/>
      <c r="S15" s="6"/>
    </row>
    <row r="16" spans="1:21">
      <c r="A16" s="511"/>
      <c r="B16" s="513"/>
      <c r="C16" s="33"/>
      <c r="D16" s="520"/>
      <c r="E16" s="523"/>
      <c r="F16" s="515"/>
      <c r="G16" s="11"/>
      <c r="H16" s="65"/>
      <c r="I16" s="45"/>
      <c r="J16" s="66"/>
      <c r="K16" s="14"/>
      <c r="L16" s="73" t="s">
        <v>53</v>
      </c>
      <c r="M16" s="74">
        <v>2</v>
      </c>
      <c r="N16" s="75"/>
      <c r="O16" s="16"/>
      <c r="P16" s="70" t="s">
        <v>102</v>
      </c>
      <c r="Q16" s="76">
        <v>2</v>
      </c>
      <c r="R16" s="77"/>
      <c r="S16" s="6"/>
    </row>
    <row r="17" spans="1:21" ht="15" thickBot="1">
      <c r="A17" s="511"/>
      <c r="B17" s="513"/>
      <c r="C17" s="33"/>
      <c r="D17" s="520"/>
      <c r="E17" s="523"/>
      <c r="F17" s="515"/>
      <c r="G17" s="11"/>
      <c r="H17" s="65"/>
      <c r="I17" s="45"/>
      <c r="J17" s="66"/>
      <c r="K17" s="14"/>
      <c r="L17" s="540"/>
      <c r="M17" s="541"/>
      <c r="N17" s="542"/>
      <c r="O17" s="16"/>
      <c r="P17" s="495" t="s">
        <v>12</v>
      </c>
      <c r="Q17" s="495"/>
      <c r="R17" s="39">
        <f>SUM(R11:R16)</f>
        <v>1</v>
      </c>
      <c r="S17" s="6"/>
    </row>
    <row r="18" spans="1:21" ht="252.9" customHeight="1" thickBot="1">
      <c r="A18" s="511"/>
      <c r="B18" s="513"/>
      <c r="C18" s="33"/>
      <c r="D18" s="521"/>
      <c r="E18" s="524"/>
      <c r="F18" s="516"/>
      <c r="G18" s="11"/>
      <c r="H18" s="78"/>
      <c r="I18" s="79"/>
      <c r="J18" s="80"/>
      <c r="K18" s="14"/>
      <c r="L18" s="81" t="s">
        <v>54</v>
      </c>
      <c r="M18" s="82">
        <v>1</v>
      </c>
      <c r="N18" s="83">
        <v>0.4</v>
      </c>
      <c r="O18" s="16"/>
      <c r="P18" s="337" t="s">
        <v>295</v>
      </c>
      <c r="Q18" s="197">
        <v>1</v>
      </c>
      <c r="R18" s="43">
        <v>1</v>
      </c>
      <c r="S18" s="6"/>
      <c r="T18" s="84">
        <f>1*R18*N18*J13*F7*B7</f>
        <v>1.2E-2</v>
      </c>
      <c r="U18">
        <f>0.4*T9</f>
        <v>1.2E-2</v>
      </c>
    </row>
    <row r="19" spans="1:21" ht="15" thickBot="1">
      <c r="A19" s="511"/>
      <c r="B19" s="513"/>
      <c r="C19" s="33"/>
      <c r="D19" s="85"/>
      <c r="E19" s="86"/>
      <c r="F19" s="87"/>
      <c r="G19" s="11"/>
      <c r="H19" s="499" t="s">
        <v>12</v>
      </c>
      <c r="I19" s="499"/>
      <c r="J19" s="55">
        <f>SUM(J7:J18)</f>
        <v>1</v>
      </c>
      <c r="K19" s="14"/>
      <c r="L19" s="495" t="s">
        <v>12</v>
      </c>
      <c r="M19" s="495"/>
      <c r="N19" s="55">
        <f>SUM(N13:N18)</f>
        <v>1</v>
      </c>
      <c r="O19" s="16"/>
      <c r="P19" s="495" t="s">
        <v>12</v>
      </c>
      <c r="Q19" s="495"/>
      <c r="R19" s="39">
        <f>SUM(R18)</f>
        <v>1</v>
      </c>
      <c r="S19" s="6"/>
      <c r="T19">
        <f>SUM(T7:T18)</f>
        <v>0.12</v>
      </c>
    </row>
    <row r="20" spans="1:21" ht="132">
      <c r="A20" s="511"/>
      <c r="B20" s="513"/>
      <c r="C20" s="33"/>
      <c r="D20" s="88" t="s">
        <v>55</v>
      </c>
      <c r="E20" s="89">
        <v>1</v>
      </c>
      <c r="F20" s="525">
        <v>0.3</v>
      </c>
      <c r="G20" s="11"/>
      <c r="H20" s="500" t="s">
        <v>56</v>
      </c>
      <c r="I20" s="503" t="s">
        <v>42</v>
      </c>
      <c r="J20" s="505">
        <v>1</v>
      </c>
      <c r="K20" s="14"/>
      <c r="L20" s="92" t="s">
        <v>57</v>
      </c>
      <c r="M20" s="91" t="s">
        <v>42</v>
      </c>
      <c r="N20" s="93">
        <v>1</v>
      </c>
      <c r="O20" s="16"/>
      <c r="P20" s="94" t="s">
        <v>58</v>
      </c>
      <c r="Q20" s="95" t="s">
        <v>42</v>
      </c>
      <c r="R20" s="96">
        <v>1</v>
      </c>
      <c r="S20" s="6"/>
      <c r="T20">
        <f>1*R20*N20*J20*F20*B7</f>
        <v>0.12</v>
      </c>
    </row>
    <row r="21" spans="1:21" ht="36">
      <c r="A21" s="511"/>
      <c r="B21" s="513"/>
      <c r="C21" s="33"/>
      <c r="D21" s="97"/>
      <c r="E21" s="98"/>
      <c r="F21" s="526"/>
      <c r="G21" s="11"/>
      <c r="H21" s="501"/>
      <c r="I21" s="504"/>
      <c r="J21" s="506"/>
      <c r="K21" s="14"/>
      <c r="L21" s="100" t="s">
        <v>59</v>
      </c>
      <c r="M21" s="101" t="s">
        <v>60</v>
      </c>
      <c r="N21" s="75"/>
      <c r="O21" s="16"/>
      <c r="P21" s="102" t="s">
        <v>61</v>
      </c>
      <c r="Q21" s="101" t="s">
        <v>60</v>
      </c>
      <c r="R21" s="75"/>
      <c r="S21" s="6"/>
    </row>
    <row r="22" spans="1:21" ht="24.6" thickBot="1">
      <c r="A22" s="511"/>
      <c r="B22" s="513"/>
      <c r="C22" s="33"/>
      <c r="D22" s="97"/>
      <c r="E22" s="98"/>
      <c r="F22" s="526"/>
      <c r="G22" s="11"/>
      <c r="H22" s="502"/>
      <c r="I22" s="504"/>
      <c r="J22" s="506"/>
      <c r="K22" s="14"/>
      <c r="L22" s="103" t="s">
        <v>62</v>
      </c>
      <c r="M22" s="104" t="s">
        <v>60</v>
      </c>
      <c r="N22" s="105"/>
      <c r="O22" s="16"/>
      <c r="P22" s="106" t="s">
        <v>63</v>
      </c>
      <c r="Q22" s="104" t="s">
        <v>60</v>
      </c>
      <c r="R22" s="105"/>
      <c r="S22" s="6"/>
    </row>
    <row r="23" spans="1:21" ht="15" thickBot="1">
      <c r="A23" s="511"/>
      <c r="B23" s="513"/>
      <c r="C23" s="33"/>
      <c r="D23" s="97"/>
      <c r="E23" s="98"/>
      <c r="F23" s="526"/>
      <c r="G23" s="11"/>
      <c r="H23" s="507"/>
      <c r="I23" s="499"/>
      <c r="J23" s="107"/>
      <c r="K23" s="14"/>
      <c r="L23" s="495" t="s">
        <v>12</v>
      </c>
      <c r="M23" s="495"/>
      <c r="N23" s="55">
        <f>SUM(N20:N22)</f>
        <v>1</v>
      </c>
      <c r="O23" s="16"/>
      <c r="P23" s="495" t="s">
        <v>12</v>
      </c>
      <c r="Q23" s="495"/>
      <c r="R23" s="55">
        <f>SUM(R20:R22)</f>
        <v>1</v>
      </c>
      <c r="S23" s="6"/>
    </row>
    <row r="24" spans="1:21" ht="15" thickBot="1">
      <c r="A24" s="511"/>
      <c r="B24" s="513"/>
      <c r="C24" s="33"/>
      <c r="D24" s="108"/>
      <c r="E24" s="109"/>
      <c r="F24" s="527"/>
      <c r="G24" s="11"/>
      <c r="H24" s="111" t="s">
        <v>64</v>
      </c>
      <c r="I24" s="112" t="s">
        <v>65</v>
      </c>
      <c r="J24" s="113"/>
      <c r="K24" s="14"/>
      <c r="L24" s="114" t="s">
        <v>66</v>
      </c>
      <c r="M24" s="115" t="s">
        <v>65</v>
      </c>
      <c r="N24" s="116"/>
      <c r="O24" s="16"/>
      <c r="P24" s="114" t="s">
        <v>346</v>
      </c>
      <c r="Q24" s="115" t="s">
        <v>65</v>
      </c>
      <c r="R24" s="116"/>
      <c r="S24" s="6"/>
    </row>
    <row r="25" spans="1:21" ht="15" thickBot="1">
      <c r="A25" s="511"/>
      <c r="B25" s="513"/>
      <c r="C25" s="33"/>
      <c r="D25" s="117"/>
      <c r="E25" s="118"/>
      <c r="F25" s="119"/>
      <c r="G25" s="11"/>
      <c r="H25" s="499" t="s">
        <v>12</v>
      </c>
      <c r="I25" s="499"/>
      <c r="J25" s="55">
        <f>SUM(J20:J24)</f>
        <v>1</v>
      </c>
      <c r="K25" s="14"/>
      <c r="L25" s="495" t="s">
        <v>12</v>
      </c>
      <c r="M25" s="495"/>
      <c r="N25" s="55">
        <f>SUM(N24)</f>
        <v>0</v>
      </c>
      <c r="O25" s="16"/>
      <c r="P25" s="495" t="s">
        <v>12</v>
      </c>
      <c r="Q25" s="495"/>
      <c r="R25" s="55">
        <f>SUM(R24)</f>
        <v>0</v>
      </c>
      <c r="S25" s="6"/>
    </row>
    <row r="26" spans="1:21" ht="108.6" thickBot="1">
      <c r="A26" s="511"/>
      <c r="B26" s="513"/>
      <c r="C26" s="33"/>
      <c r="D26" s="184" t="s">
        <v>67</v>
      </c>
      <c r="E26" s="185">
        <v>1</v>
      </c>
      <c r="F26" s="186">
        <v>0.2</v>
      </c>
      <c r="G26" s="11"/>
      <c r="H26" s="187" t="s">
        <v>68</v>
      </c>
      <c r="I26" s="188" t="s">
        <v>42</v>
      </c>
      <c r="J26" s="189">
        <v>1</v>
      </c>
      <c r="K26" s="14"/>
      <c r="L26" s="122"/>
      <c r="M26" s="120"/>
      <c r="N26" s="123"/>
      <c r="O26" s="16"/>
      <c r="P26" s="124" t="s">
        <v>137</v>
      </c>
      <c r="Q26" s="125">
        <v>1</v>
      </c>
      <c r="R26" s="126">
        <v>1</v>
      </c>
      <c r="S26" s="6"/>
    </row>
    <row r="27" spans="1:21" ht="15" thickBot="1">
      <c r="A27" s="511"/>
      <c r="B27" s="513"/>
      <c r="C27" s="33"/>
      <c r="D27" s="85"/>
      <c r="E27" s="86"/>
      <c r="F27" s="119"/>
      <c r="G27" s="11"/>
      <c r="H27" s="495" t="s">
        <v>12</v>
      </c>
      <c r="I27" s="495"/>
      <c r="J27" s="55">
        <f>SUM(J26:J26)</f>
        <v>1</v>
      </c>
      <c r="K27" s="14"/>
      <c r="L27" s="495"/>
      <c r="M27" s="495"/>
      <c r="N27" s="38"/>
      <c r="O27" s="16"/>
      <c r="P27" s="495" t="s">
        <v>12</v>
      </c>
      <c r="Q27" s="495"/>
      <c r="R27" s="39">
        <f>SUM(R26:R26)</f>
        <v>1</v>
      </c>
      <c r="S27" s="6"/>
    </row>
    <row r="28" spans="1:21" ht="36.6">
      <c r="A28" s="511"/>
      <c r="B28" s="513"/>
      <c r="C28" s="33"/>
      <c r="D28" s="88" t="s">
        <v>69</v>
      </c>
      <c r="E28" s="89">
        <v>1</v>
      </c>
      <c r="F28" s="90">
        <v>0.1</v>
      </c>
      <c r="G28" s="11"/>
      <c r="H28" s="127" t="s">
        <v>70</v>
      </c>
      <c r="I28" s="128">
        <v>1</v>
      </c>
      <c r="J28" s="129">
        <v>0.7</v>
      </c>
      <c r="K28" s="14"/>
      <c r="L28" s="148" t="s">
        <v>71</v>
      </c>
      <c r="M28" s="190">
        <v>1</v>
      </c>
      <c r="N28" s="93">
        <v>0.5</v>
      </c>
      <c r="O28" s="16"/>
      <c r="P28" s="348" t="s">
        <v>344</v>
      </c>
      <c r="Q28" s="137">
        <v>1</v>
      </c>
      <c r="R28" s="96">
        <v>1</v>
      </c>
      <c r="S28" s="6"/>
    </row>
    <row r="29" spans="1:21" ht="15" thickBot="1">
      <c r="A29" s="511"/>
      <c r="B29" s="513"/>
      <c r="C29" s="33"/>
      <c r="D29" s="97"/>
      <c r="E29" s="98"/>
      <c r="F29" s="99"/>
      <c r="G29" s="11"/>
      <c r="H29" s="135"/>
      <c r="I29" s="131"/>
      <c r="J29" s="136"/>
      <c r="K29" s="14"/>
      <c r="L29" s="132"/>
      <c r="M29" s="133"/>
      <c r="N29" s="138"/>
      <c r="O29" s="16"/>
      <c r="P29" s="495" t="s">
        <v>12</v>
      </c>
      <c r="Q29" s="495"/>
      <c r="R29" s="39">
        <f>SUM(R28:R28)</f>
        <v>1</v>
      </c>
      <c r="S29" s="6"/>
    </row>
    <row r="30" spans="1:21" ht="58.5" customHeight="1" thickBot="1">
      <c r="A30" s="511"/>
      <c r="B30" s="513"/>
      <c r="C30" s="33"/>
      <c r="D30" s="97"/>
      <c r="E30" s="98"/>
      <c r="F30" s="99"/>
      <c r="G30" s="11"/>
      <c r="H30" s="135"/>
      <c r="I30" s="131"/>
      <c r="J30" s="136"/>
      <c r="K30" s="14"/>
      <c r="L30" s="111" t="s">
        <v>72</v>
      </c>
      <c r="M30" s="139">
        <v>1</v>
      </c>
      <c r="N30" s="140">
        <v>0.5</v>
      </c>
      <c r="O30" s="16"/>
      <c r="P30" s="141" t="s">
        <v>73</v>
      </c>
      <c r="Q30" s="142">
        <v>1</v>
      </c>
      <c r="R30" s="143">
        <v>1</v>
      </c>
      <c r="S30" s="6"/>
    </row>
    <row r="31" spans="1:21" ht="15" thickBot="1">
      <c r="A31" s="511"/>
      <c r="B31" s="513"/>
      <c r="C31" s="33"/>
      <c r="D31" s="97"/>
      <c r="E31" s="98"/>
      <c r="F31" s="99"/>
      <c r="G31" s="11"/>
      <c r="H31" s="144"/>
      <c r="I31" s="145"/>
      <c r="J31" s="146"/>
      <c r="K31" s="147"/>
      <c r="L31" s="495" t="s">
        <v>12</v>
      </c>
      <c r="M31" s="495"/>
      <c r="N31" s="55">
        <f>SUM(N28:N30)</f>
        <v>1</v>
      </c>
      <c r="O31" s="16"/>
      <c r="P31" s="495" t="s">
        <v>12</v>
      </c>
      <c r="Q31" s="495"/>
      <c r="R31" s="39">
        <f>SUM(R30)</f>
        <v>1</v>
      </c>
      <c r="S31" s="6"/>
    </row>
    <row r="32" spans="1:21" ht="15" thickBot="1">
      <c r="A32" s="511"/>
      <c r="B32" s="513"/>
      <c r="C32" s="33"/>
      <c r="D32" s="97"/>
      <c r="E32" s="98"/>
      <c r="F32" s="99"/>
      <c r="G32" s="11"/>
      <c r="H32" s="135" t="s">
        <v>74</v>
      </c>
      <c r="I32" s="131">
        <v>1</v>
      </c>
      <c r="J32" s="136">
        <v>0.3</v>
      </c>
      <c r="K32" s="14"/>
      <c r="L32" s="148" t="s">
        <v>75</v>
      </c>
      <c r="M32" s="149">
        <v>1</v>
      </c>
      <c r="N32" s="150">
        <v>0.5</v>
      </c>
      <c r="O32" s="16"/>
      <c r="P32" s="114" t="s">
        <v>149</v>
      </c>
      <c r="Q32" s="202">
        <v>1</v>
      </c>
      <c r="R32" s="158">
        <v>1</v>
      </c>
      <c r="S32" s="6"/>
    </row>
    <row r="33" spans="1:19" ht="15" thickBot="1">
      <c r="A33" s="511"/>
      <c r="B33" s="513"/>
      <c r="C33" s="33"/>
      <c r="D33" s="97"/>
      <c r="E33" s="98"/>
      <c r="F33" s="99"/>
      <c r="G33" s="11"/>
      <c r="H33" s="135"/>
      <c r="I33" s="131"/>
      <c r="J33" s="151"/>
      <c r="K33" s="14"/>
      <c r="L33" s="132"/>
      <c r="M33" s="133"/>
      <c r="N33" s="134"/>
      <c r="O33" s="16"/>
      <c r="P33" s="495" t="s">
        <v>12</v>
      </c>
      <c r="Q33" s="495"/>
      <c r="R33" s="39">
        <f>SUM(R32:R32)</f>
        <v>1</v>
      </c>
      <c r="S33" s="6"/>
    </row>
    <row r="34" spans="1:19" ht="15" thickBot="1">
      <c r="A34" s="511"/>
      <c r="B34" s="513"/>
      <c r="C34" s="33"/>
      <c r="D34" s="108"/>
      <c r="E34" s="109"/>
      <c r="F34" s="110"/>
      <c r="G34" s="11"/>
      <c r="H34" s="152"/>
      <c r="I34" s="153"/>
      <c r="J34" s="154"/>
      <c r="K34" s="14"/>
      <c r="L34" s="130" t="s">
        <v>76</v>
      </c>
      <c r="M34" s="155">
        <v>1</v>
      </c>
      <c r="N34" s="156">
        <v>0.5</v>
      </c>
      <c r="O34" s="16"/>
      <c r="P34" s="114" t="s">
        <v>348</v>
      </c>
      <c r="Q34" s="157">
        <v>1</v>
      </c>
      <c r="R34" s="158">
        <v>1</v>
      </c>
      <c r="S34" s="6"/>
    </row>
    <row r="35" spans="1:19" ht="15" thickBot="1">
      <c r="A35" s="511"/>
      <c r="B35" s="513"/>
      <c r="C35" s="33"/>
      <c r="D35" s="117"/>
      <c r="E35" s="118"/>
      <c r="F35" s="119"/>
      <c r="G35" s="11"/>
      <c r="H35" s="495" t="s">
        <v>12</v>
      </c>
      <c r="I35" s="495"/>
      <c r="J35" s="55">
        <f>SUM(J28:J34)</f>
        <v>1</v>
      </c>
      <c r="K35" s="14"/>
      <c r="L35" s="495" t="s">
        <v>12</v>
      </c>
      <c r="M35" s="495"/>
      <c r="N35" s="55">
        <f>SUM(N32:N34)</f>
        <v>1</v>
      </c>
      <c r="O35" s="16"/>
      <c r="P35" s="495" t="s">
        <v>12</v>
      </c>
      <c r="Q35" s="495"/>
      <c r="R35" s="39">
        <f>SUM(R34)</f>
        <v>1</v>
      </c>
      <c r="S35" s="6"/>
    </row>
    <row r="36" spans="1:19" ht="92.1" customHeight="1">
      <c r="A36" s="511"/>
      <c r="B36" s="513"/>
      <c r="C36" s="33"/>
      <c r="D36" s="159" t="s">
        <v>77</v>
      </c>
      <c r="E36" s="528">
        <v>1</v>
      </c>
      <c r="F36" s="160">
        <v>0.1</v>
      </c>
      <c r="G36" s="11"/>
      <c r="H36" s="159" t="s">
        <v>78</v>
      </c>
      <c r="I36" s="528">
        <v>1</v>
      </c>
      <c r="J36" s="160">
        <v>1</v>
      </c>
      <c r="K36" s="14"/>
      <c r="L36" s="531" t="s">
        <v>79</v>
      </c>
      <c r="M36" s="534" t="s">
        <v>42</v>
      </c>
      <c r="N36" s="496">
        <v>0.7</v>
      </c>
      <c r="O36" s="16"/>
      <c r="P36" s="161" t="s">
        <v>80</v>
      </c>
      <c r="Q36" s="162">
        <v>1</v>
      </c>
      <c r="R36" s="163">
        <v>0.3</v>
      </c>
      <c r="S36" s="6"/>
    </row>
    <row r="37" spans="1:19" ht="24">
      <c r="A37" s="511"/>
      <c r="B37" s="513"/>
      <c r="C37" s="33"/>
      <c r="D37" s="164"/>
      <c r="E37" s="529"/>
      <c r="F37" s="165"/>
      <c r="G37" s="11"/>
      <c r="H37" s="164"/>
      <c r="I37" s="529"/>
      <c r="J37" s="165"/>
      <c r="K37" s="14"/>
      <c r="L37" s="532"/>
      <c r="M37" s="535"/>
      <c r="N37" s="497"/>
      <c r="O37" s="16"/>
      <c r="P37" s="166" t="s">
        <v>81</v>
      </c>
      <c r="Q37" s="167">
        <v>1</v>
      </c>
      <c r="R37" s="168">
        <v>0.4</v>
      </c>
      <c r="S37" s="6"/>
    </row>
    <row r="38" spans="1:19" ht="60.6" thickBot="1">
      <c r="A38" s="511"/>
      <c r="B38" s="513"/>
      <c r="C38" s="33"/>
      <c r="D38" s="164"/>
      <c r="E38" s="529"/>
      <c r="F38" s="165"/>
      <c r="G38" s="11"/>
      <c r="H38" s="164"/>
      <c r="I38" s="529"/>
      <c r="J38" s="165"/>
      <c r="K38" s="14"/>
      <c r="L38" s="533"/>
      <c r="M38" s="536"/>
      <c r="N38" s="498"/>
      <c r="O38" s="16"/>
      <c r="P38" s="169" t="s">
        <v>82</v>
      </c>
      <c r="Q38" s="170">
        <v>1</v>
      </c>
      <c r="R38" s="171">
        <v>0.3</v>
      </c>
      <c r="S38" s="6"/>
    </row>
    <row r="39" spans="1:19" ht="15" thickBot="1">
      <c r="A39" s="511"/>
      <c r="B39" s="513"/>
      <c r="C39" s="33"/>
      <c r="D39" s="164"/>
      <c r="E39" s="529"/>
      <c r="F39" s="165"/>
      <c r="G39" s="11"/>
      <c r="H39" s="164"/>
      <c r="I39" s="529"/>
      <c r="J39" s="165"/>
      <c r="K39" s="14"/>
      <c r="L39" s="495"/>
      <c r="M39" s="495"/>
      <c r="N39" s="55"/>
      <c r="O39" s="16"/>
      <c r="P39" s="495" t="s">
        <v>12</v>
      </c>
      <c r="Q39" s="495"/>
      <c r="R39" s="39">
        <f>SUM(R36:R38)</f>
        <v>1</v>
      </c>
      <c r="S39" s="6"/>
    </row>
    <row r="40" spans="1:19" ht="24">
      <c r="A40" s="511"/>
      <c r="B40" s="513"/>
      <c r="C40" s="33"/>
      <c r="D40" s="164"/>
      <c r="E40" s="529"/>
      <c r="F40" s="165"/>
      <c r="G40" s="11"/>
      <c r="H40" s="164"/>
      <c r="I40" s="529"/>
      <c r="J40" s="165"/>
      <c r="K40" s="14"/>
      <c r="L40" s="517" t="s">
        <v>184</v>
      </c>
      <c r="M40" s="314" t="s">
        <v>60</v>
      </c>
      <c r="N40" s="315"/>
      <c r="O40" s="16"/>
      <c r="P40" s="313" t="s">
        <v>83</v>
      </c>
      <c r="Q40" s="318">
        <v>2</v>
      </c>
      <c r="R40" s="319"/>
      <c r="S40" s="6"/>
    </row>
    <row r="41" spans="1:19" ht="24.6" thickBot="1">
      <c r="A41" s="511"/>
      <c r="B41" s="513"/>
      <c r="C41" s="33"/>
      <c r="D41" s="164"/>
      <c r="E41" s="529"/>
      <c r="F41" s="165"/>
      <c r="G41" s="11"/>
      <c r="H41" s="164"/>
      <c r="I41" s="529"/>
      <c r="J41" s="165"/>
      <c r="K41" s="14"/>
      <c r="L41" s="518"/>
      <c r="M41" s="316"/>
      <c r="N41" s="317"/>
      <c r="O41" s="16"/>
      <c r="P41" s="169" t="s">
        <v>84</v>
      </c>
      <c r="Q41" s="172">
        <v>3</v>
      </c>
      <c r="R41" s="320"/>
      <c r="S41" s="6"/>
    </row>
    <row r="42" spans="1:19" ht="15" thickBot="1">
      <c r="A42" s="511"/>
      <c r="B42" s="513"/>
      <c r="C42" s="33"/>
      <c r="D42" s="164"/>
      <c r="E42" s="529"/>
      <c r="F42" s="165"/>
      <c r="G42" s="11"/>
      <c r="H42" s="164"/>
      <c r="I42" s="529"/>
      <c r="J42" s="165"/>
      <c r="K42" s="14"/>
      <c r="L42" s="495"/>
      <c r="M42" s="495"/>
      <c r="N42" s="55"/>
      <c r="O42" s="16"/>
      <c r="P42" s="495" t="s">
        <v>12</v>
      </c>
      <c r="Q42" s="495"/>
      <c r="R42" s="39">
        <f>SUM(R40:R41)</f>
        <v>0</v>
      </c>
      <c r="S42" s="6"/>
    </row>
    <row r="43" spans="1:19" ht="15" thickBot="1">
      <c r="A43" s="511"/>
      <c r="B43" s="513"/>
      <c r="C43" s="33"/>
      <c r="D43" s="173"/>
      <c r="E43" s="530"/>
      <c r="F43" s="174"/>
      <c r="G43" s="11"/>
      <c r="H43" s="173"/>
      <c r="I43" s="530"/>
      <c r="J43" s="174"/>
      <c r="K43" s="14"/>
      <c r="L43" s="310" t="s">
        <v>85</v>
      </c>
      <c r="M43" s="311" t="s">
        <v>42</v>
      </c>
      <c r="N43" s="312">
        <v>0.3</v>
      </c>
      <c r="O43" s="16"/>
      <c r="P43" s="175" t="s">
        <v>86</v>
      </c>
      <c r="Q43" s="176">
        <v>1</v>
      </c>
      <c r="R43" s="177">
        <v>1</v>
      </c>
      <c r="S43" s="6"/>
    </row>
    <row r="44" spans="1:19" ht="15" thickBot="1">
      <c r="A44" s="178"/>
      <c r="B44" s="513"/>
      <c r="C44" s="33"/>
      <c r="D44" s="537" t="s">
        <v>12</v>
      </c>
      <c r="E44" s="538"/>
      <c r="F44" s="347">
        <f>SUM(F6:F43)</f>
        <v>1</v>
      </c>
      <c r="G44" s="11"/>
      <c r="H44" s="493" t="s">
        <v>12</v>
      </c>
      <c r="I44" s="494"/>
      <c r="J44" s="346">
        <f>SUM(J36:J43)</f>
        <v>1</v>
      </c>
      <c r="K44" s="14"/>
      <c r="L44" s="493" t="s">
        <v>12</v>
      </c>
      <c r="M44" s="494"/>
      <c r="N44" s="346">
        <f>SUM(N36:N43)</f>
        <v>1</v>
      </c>
      <c r="O44" s="16"/>
      <c r="P44" s="493" t="s">
        <v>12</v>
      </c>
      <c r="Q44" s="494"/>
      <c r="R44" s="346">
        <f>SUM(R43)</f>
        <v>1</v>
      </c>
      <c r="S44" s="6"/>
    </row>
    <row r="45" spans="1:19" ht="15" thickBot="1"/>
    <row r="46" spans="1:19" ht="21.6" thickTop="1" thickBot="1">
      <c r="A46" s="508" t="s">
        <v>32</v>
      </c>
      <c r="B46" s="509"/>
      <c r="C46" s="17"/>
      <c r="D46" s="18" t="s">
        <v>33</v>
      </c>
      <c r="E46" s="19" t="s">
        <v>34</v>
      </c>
      <c r="F46" s="20" t="s">
        <v>35</v>
      </c>
      <c r="G46" s="21"/>
      <c r="H46" s="22" t="s">
        <v>36</v>
      </c>
      <c r="I46" s="19" t="s">
        <v>34</v>
      </c>
      <c r="J46" s="23" t="s">
        <v>35</v>
      </c>
      <c r="K46" s="24"/>
      <c r="L46" s="22" t="s">
        <v>37</v>
      </c>
      <c r="M46" s="19" t="s">
        <v>34</v>
      </c>
      <c r="N46" s="26" t="s">
        <v>35</v>
      </c>
      <c r="O46" s="27"/>
      <c r="P46" s="22" t="s">
        <v>38</v>
      </c>
      <c r="Q46" s="19" t="s">
        <v>34</v>
      </c>
      <c r="R46" s="28" t="s">
        <v>35</v>
      </c>
    </row>
    <row r="47" spans="1:19">
      <c r="A47" s="543" t="s">
        <v>153</v>
      </c>
      <c r="B47" s="544">
        <v>0.35</v>
      </c>
      <c r="C47" s="33"/>
      <c r="D47" s="204" t="s">
        <v>154</v>
      </c>
      <c r="E47" s="205">
        <v>1</v>
      </c>
      <c r="F47" s="206">
        <v>0.2</v>
      </c>
      <c r="G47" s="11"/>
      <c r="H47" s="207" t="s">
        <v>155</v>
      </c>
      <c r="I47" s="208">
        <v>1</v>
      </c>
      <c r="J47" s="209">
        <v>1</v>
      </c>
      <c r="K47" s="14"/>
      <c r="L47" s="117"/>
      <c r="M47" s="117"/>
      <c r="N47" s="121"/>
      <c r="O47" s="16"/>
      <c r="P47" s="210" t="s">
        <v>249</v>
      </c>
      <c r="Q47" s="211">
        <v>1</v>
      </c>
      <c r="R47" s="212">
        <v>1</v>
      </c>
    </row>
    <row r="48" spans="1:19" ht="15" thickBot="1">
      <c r="A48" s="543"/>
      <c r="B48" s="544"/>
      <c r="C48" s="33"/>
      <c r="D48" s="414"/>
      <c r="E48" s="415"/>
      <c r="F48" s="416"/>
      <c r="G48" s="11"/>
      <c r="H48" s="495" t="s">
        <v>12</v>
      </c>
      <c r="I48" s="495"/>
      <c r="J48" s="215">
        <f>SUM(J47:J47)</f>
        <v>1</v>
      </c>
      <c r="K48" s="216"/>
      <c r="L48" s="495"/>
      <c r="M48" s="495"/>
      <c r="N48" s="215"/>
      <c r="O48" s="16"/>
      <c r="P48" s="495" t="s">
        <v>12</v>
      </c>
      <c r="Q48" s="495"/>
      <c r="R48" s="215">
        <f>SUM(R47)</f>
        <v>1</v>
      </c>
    </row>
    <row r="49" spans="1:18" ht="15" thickBot="1">
      <c r="A49" s="543"/>
      <c r="B49" s="544"/>
      <c r="C49" s="33"/>
      <c r="D49" s="545" t="s">
        <v>156</v>
      </c>
      <c r="E49" s="548">
        <v>1</v>
      </c>
      <c r="F49" s="551">
        <v>0.6</v>
      </c>
      <c r="G49" s="11"/>
      <c r="H49" s="545" t="s">
        <v>157</v>
      </c>
      <c r="I49" s="548">
        <v>1</v>
      </c>
      <c r="J49" s="551">
        <v>0.5</v>
      </c>
      <c r="K49" s="213"/>
      <c r="L49" s="37"/>
      <c r="M49" s="37"/>
      <c r="N49" s="215"/>
      <c r="O49" s="16"/>
      <c r="P49" s="217" t="s">
        <v>248</v>
      </c>
      <c r="Q49" s="218" t="s">
        <v>42</v>
      </c>
      <c r="R49" s="219">
        <v>1</v>
      </c>
    </row>
    <row r="50" spans="1:18" ht="15" thickBot="1">
      <c r="A50" s="543"/>
      <c r="B50" s="544"/>
      <c r="C50" s="33"/>
      <c r="D50" s="546"/>
      <c r="E50" s="549"/>
      <c r="F50" s="552"/>
      <c r="G50" s="11"/>
      <c r="H50" s="547"/>
      <c r="I50" s="550"/>
      <c r="J50" s="553"/>
      <c r="K50" s="14"/>
      <c r="L50" s="16"/>
      <c r="M50" s="203"/>
      <c r="N50" s="38"/>
      <c r="O50" s="16"/>
      <c r="P50" s="217" t="s">
        <v>478</v>
      </c>
      <c r="Q50" s="318">
        <v>2</v>
      </c>
      <c r="R50" s="319"/>
    </row>
    <row r="51" spans="1:18" ht="15" thickBot="1">
      <c r="A51" s="543"/>
      <c r="B51" s="544"/>
      <c r="C51" s="33"/>
      <c r="D51" s="546"/>
      <c r="E51" s="549"/>
      <c r="F51" s="552"/>
      <c r="G51" s="11"/>
      <c r="H51" s="554"/>
      <c r="I51" s="495"/>
      <c r="J51" s="283"/>
      <c r="K51" s="213"/>
      <c r="L51" s="495"/>
      <c r="M51" s="495"/>
      <c r="N51" s="38"/>
      <c r="O51" s="16"/>
      <c r="P51" s="495" t="s">
        <v>12</v>
      </c>
      <c r="Q51" s="495"/>
      <c r="R51" s="220">
        <f>SUM(R49)</f>
        <v>1</v>
      </c>
    </row>
    <row r="52" spans="1:18" ht="15" thickBot="1">
      <c r="A52" s="543"/>
      <c r="B52" s="544"/>
      <c r="C52" s="33"/>
      <c r="D52" s="546"/>
      <c r="E52" s="549"/>
      <c r="F52" s="552"/>
      <c r="G52" s="11"/>
      <c r="H52" s="563" t="s">
        <v>158</v>
      </c>
      <c r="I52" s="565">
        <v>1</v>
      </c>
      <c r="J52" s="567">
        <v>0.5</v>
      </c>
      <c r="K52" s="213"/>
      <c r="L52" s="37"/>
      <c r="M52" s="37"/>
      <c r="N52" s="38"/>
      <c r="O52" s="16"/>
      <c r="P52" s="217" t="s">
        <v>469</v>
      </c>
      <c r="Q52" s="221">
        <v>1</v>
      </c>
      <c r="R52" s="222">
        <v>1</v>
      </c>
    </row>
    <row r="53" spans="1:18" ht="15" thickBot="1">
      <c r="A53" s="543"/>
      <c r="B53" s="544"/>
      <c r="C53" s="33"/>
      <c r="D53" s="547"/>
      <c r="E53" s="550"/>
      <c r="F53" s="553"/>
      <c r="G53" s="11"/>
      <c r="H53" s="564"/>
      <c r="I53" s="566"/>
      <c r="J53" s="568"/>
      <c r="K53" s="14"/>
      <c r="L53" s="16"/>
      <c r="M53" s="203"/>
      <c r="N53" s="38"/>
      <c r="O53" s="16"/>
      <c r="P53" s="217" t="s">
        <v>468</v>
      </c>
      <c r="Q53" s="318">
        <v>2</v>
      </c>
      <c r="R53" s="319"/>
    </row>
    <row r="54" spans="1:18" ht="15" thickBot="1">
      <c r="A54" s="543"/>
      <c r="B54" s="544"/>
      <c r="C54" s="33"/>
      <c r="D54" s="417"/>
      <c r="E54" s="418"/>
      <c r="F54" s="419"/>
      <c r="G54" s="11"/>
      <c r="H54" s="495" t="s">
        <v>12</v>
      </c>
      <c r="I54" s="495"/>
      <c r="J54" s="215">
        <f>SUM(J49:J52)</f>
        <v>1</v>
      </c>
      <c r="K54" s="216"/>
      <c r="L54" s="495"/>
      <c r="M54" s="495"/>
      <c r="N54" s="215"/>
      <c r="O54" s="16"/>
      <c r="P54" s="495" t="s">
        <v>12</v>
      </c>
      <c r="Q54" s="495"/>
      <c r="R54" s="220">
        <f>SUM(R52:R53)</f>
        <v>1</v>
      </c>
    </row>
    <row r="55" spans="1:18" ht="108.6" thickBot="1">
      <c r="A55" s="543"/>
      <c r="B55" s="544"/>
      <c r="C55" s="33"/>
      <c r="D55" s="214" t="s">
        <v>159</v>
      </c>
      <c r="E55" s="223">
        <v>1</v>
      </c>
      <c r="F55" s="224">
        <v>0.2</v>
      </c>
      <c r="G55" s="11"/>
      <c r="H55" s="324" t="s">
        <v>160</v>
      </c>
      <c r="I55" s="325">
        <v>1</v>
      </c>
      <c r="J55" s="326">
        <v>1</v>
      </c>
      <c r="K55" s="14"/>
      <c r="L55" s="37"/>
      <c r="M55" s="37"/>
      <c r="N55" s="38"/>
      <c r="O55" s="16"/>
      <c r="P55" s="321" t="s">
        <v>250</v>
      </c>
      <c r="Q55" s="322">
        <v>1</v>
      </c>
      <c r="R55" s="323">
        <v>1</v>
      </c>
    </row>
    <row r="56" spans="1:18" ht="15" thickBot="1">
      <c r="A56" s="226"/>
      <c r="B56" s="227"/>
      <c r="C56" s="228"/>
      <c r="D56" s="562" t="s">
        <v>12</v>
      </c>
      <c r="E56" s="562"/>
      <c r="F56" s="229">
        <f>SUM(F47:F55)</f>
        <v>1</v>
      </c>
      <c r="G56" s="230"/>
      <c r="H56" s="495" t="s">
        <v>12</v>
      </c>
      <c r="I56" s="495"/>
      <c r="J56" s="215">
        <f>SUM(J55:J55)</f>
        <v>1</v>
      </c>
      <c r="K56" s="231"/>
      <c r="L56" s="232"/>
      <c r="M56" s="233"/>
      <c r="N56" s="234"/>
      <c r="O56" s="232"/>
      <c r="P56" s="495" t="s">
        <v>12</v>
      </c>
      <c r="Q56" s="495"/>
      <c r="R56" s="220">
        <f>SUM(R55)</f>
        <v>1</v>
      </c>
    </row>
    <row r="57" spans="1:18" ht="15" thickTop="1">
      <c r="A57" s="235"/>
      <c r="B57" s="236"/>
      <c r="C57" s="33"/>
      <c r="D57" s="237"/>
      <c r="E57" s="237"/>
      <c r="F57" s="238"/>
      <c r="G57" s="239"/>
      <c r="H57" s="37"/>
      <c r="I57" s="37"/>
      <c r="J57" s="38"/>
      <c r="K57" s="14"/>
      <c r="L57" s="16"/>
      <c r="M57" s="203"/>
      <c r="N57" s="38"/>
      <c r="O57" s="16"/>
      <c r="P57" s="37"/>
      <c r="Q57" s="37"/>
      <c r="R57" s="38"/>
    </row>
    <row r="58" spans="1:18" ht="15" thickBot="1">
      <c r="A58" s="235"/>
      <c r="B58" s="236"/>
      <c r="C58" s="33"/>
      <c r="D58" s="237"/>
      <c r="E58" s="237"/>
      <c r="F58" s="238"/>
      <c r="G58" s="239"/>
      <c r="H58" s="37"/>
      <c r="I58" s="37"/>
      <c r="J58" s="38"/>
      <c r="K58" s="14"/>
      <c r="L58" s="16"/>
      <c r="M58" s="203"/>
      <c r="N58" s="38"/>
      <c r="O58" s="16"/>
      <c r="P58" s="37"/>
      <c r="Q58" s="37"/>
      <c r="R58" s="38"/>
    </row>
    <row r="59" spans="1:18" ht="21.6" thickTop="1" thickBot="1">
      <c r="A59" s="508" t="s">
        <v>32</v>
      </c>
      <c r="B59" s="509"/>
      <c r="C59" s="17"/>
      <c r="D59" s="18" t="s">
        <v>33</v>
      </c>
      <c r="E59" s="19" t="s">
        <v>34</v>
      </c>
      <c r="F59" s="20" t="s">
        <v>35</v>
      </c>
      <c r="G59" s="21"/>
      <c r="H59" s="22" t="s">
        <v>36</v>
      </c>
      <c r="I59" s="19" t="s">
        <v>34</v>
      </c>
      <c r="J59" s="23" t="s">
        <v>35</v>
      </c>
      <c r="K59" s="24"/>
      <c r="L59" s="240" t="s">
        <v>37</v>
      </c>
      <c r="M59" s="241" t="s">
        <v>34</v>
      </c>
      <c r="N59" s="242" t="s">
        <v>35</v>
      </c>
      <c r="O59" s="27"/>
      <c r="P59" s="25" t="s">
        <v>38</v>
      </c>
      <c r="Q59" s="19" t="s">
        <v>34</v>
      </c>
      <c r="R59" s="28" t="s">
        <v>35</v>
      </c>
    </row>
    <row r="60" spans="1:18" ht="24">
      <c r="A60" s="555" t="s">
        <v>449</v>
      </c>
      <c r="B60" s="557">
        <v>0.25</v>
      </c>
      <c r="C60" s="33"/>
      <c r="D60" s="243" t="s">
        <v>161</v>
      </c>
      <c r="E60" s="244">
        <v>1</v>
      </c>
      <c r="F60" s="245">
        <v>0.5</v>
      </c>
      <c r="G60" s="11"/>
      <c r="H60" s="247" t="s">
        <v>162</v>
      </c>
      <c r="I60" s="248">
        <v>1</v>
      </c>
      <c r="J60" s="249">
        <v>1</v>
      </c>
      <c r="K60" s="14"/>
      <c r="L60" s="250" t="s">
        <v>163</v>
      </c>
      <c r="M60" s="251" t="s">
        <v>42</v>
      </c>
      <c r="N60" s="252">
        <v>1</v>
      </c>
      <c r="O60" s="16"/>
      <c r="P60" s="253" t="s">
        <v>414</v>
      </c>
      <c r="Q60" s="251" t="s">
        <v>42</v>
      </c>
      <c r="R60" s="252">
        <v>1</v>
      </c>
    </row>
    <row r="61" spans="1:18" ht="15" thickBot="1">
      <c r="A61" s="556"/>
      <c r="B61" s="544"/>
      <c r="C61" s="33"/>
      <c r="D61" s="243"/>
      <c r="E61" s="244"/>
      <c r="F61" s="245"/>
      <c r="G61" s="11"/>
      <c r="H61" s="254"/>
      <c r="I61" s="255"/>
      <c r="J61" s="256"/>
      <c r="K61" s="14"/>
      <c r="L61" s="257" t="s">
        <v>164</v>
      </c>
      <c r="M61" s="104" t="s">
        <v>60</v>
      </c>
      <c r="N61" s="258"/>
      <c r="O61" s="16"/>
      <c r="P61" s="259" t="s">
        <v>415</v>
      </c>
      <c r="Q61" s="104" t="s">
        <v>60</v>
      </c>
      <c r="R61" s="260"/>
    </row>
    <row r="62" spans="1:18" ht="15" thickBot="1">
      <c r="A62" s="556"/>
      <c r="B62" s="544"/>
      <c r="C62" s="33"/>
      <c r="D62" s="261"/>
      <c r="E62" s="262"/>
      <c r="F62" s="49"/>
      <c r="G62" s="11"/>
      <c r="H62" s="495" t="s">
        <v>12</v>
      </c>
      <c r="I62" s="495"/>
      <c r="J62" s="38">
        <f>SUM(J60:J61)</f>
        <v>1</v>
      </c>
      <c r="K62" s="14"/>
      <c r="L62" s="495" t="s">
        <v>12</v>
      </c>
      <c r="M62" s="495"/>
      <c r="N62" s="215">
        <f>SUM(N60:N61)</f>
        <v>1</v>
      </c>
      <c r="O62" s="16"/>
      <c r="P62" s="495" t="s">
        <v>12</v>
      </c>
      <c r="Q62" s="495"/>
      <c r="R62" s="220">
        <f>SUM(R60:R61)</f>
        <v>1</v>
      </c>
    </row>
    <row r="63" spans="1:18" ht="60">
      <c r="A63" s="556"/>
      <c r="B63" s="544"/>
      <c r="C63" s="33"/>
      <c r="D63" s="263" t="s">
        <v>165</v>
      </c>
      <c r="E63" s="264" t="s">
        <v>42</v>
      </c>
      <c r="F63" s="367">
        <v>0.5</v>
      </c>
      <c r="G63" s="11"/>
      <c r="H63" s="266" t="s">
        <v>166</v>
      </c>
      <c r="I63" s="267" t="s">
        <v>42</v>
      </c>
      <c r="J63" s="268">
        <v>0.34</v>
      </c>
      <c r="K63" s="14"/>
      <c r="L63" s="274" t="s">
        <v>167</v>
      </c>
      <c r="M63" s="275">
        <v>1</v>
      </c>
      <c r="N63" s="276">
        <v>1</v>
      </c>
      <c r="O63" s="16"/>
      <c r="P63" s="269" t="s">
        <v>413</v>
      </c>
      <c r="Q63" s="368" t="s">
        <v>42</v>
      </c>
      <c r="R63" s="277">
        <v>1</v>
      </c>
    </row>
    <row r="64" spans="1:18">
      <c r="A64" s="556"/>
      <c r="B64" s="544"/>
      <c r="C64" s="33"/>
      <c r="D64" s="270"/>
      <c r="E64" s="271"/>
      <c r="F64" s="273"/>
      <c r="G64" s="11"/>
      <c r="H64" s="225"/>
      <c r="I64" s="12"/>
      <c r="J64" s="278"/>
      <c r="K64" s="14"/>
      <c r="L64" s="495" t="s">
        <v>12</v>
      </c>
      <c r="M64" s="495"/>
      <c r="N64" s="55">
        <f>SUM(N63:N63)</f>
        <v>1</v>
      </c>
      <c r="O64" s="16"/>
      <c r="P64" s="495" t="s">
        <v>12</v>
      </c>
      <c r="Q64" s="495"/>
      <c r="R64" s="220">
        <f>SUM(R63:R63)</f>
        <v>1</v>
      </c>
    </row>
    <row r="65" spans="1:18" ht="96.6" thickBot="1">
      <c r="A65" s="556"/>
      <c r="B65" s="544"/>
      <c r="C65" s="33"/>
      <c r="D65" s="270"/>
      <c r="E65" s="271"/>
      <c r="F65" s="273"/>
      <c r="G65" s="11"/>
      <c r="H65" s="279" t="s">
        <v>168</v>
      </c>
      <c r="I65" s="264" t="s">
        <v>42</v>
      </c>
      <c r="J65" s="367">
        <v>0.33</v>
      </c>
      <c r="K65" s="14"/>
      <c r="L65" s="16"/>
      <c r="M65" s="203"/>
      <c r="N65" s="38"/>
      <c r="O65" s="16"/>
      <c r="P65" s="281" t="s">
        <v>416</v>
      </c>
      <c r="Q65" s="369" t="s">
        <v>42</v>
      </c>
      <c r="R65" s="282">
        <v>1</v>
      </c>
    </row>
    <row r="66" spans="1:18" ht="15" thickBot="1">
      <c r="A66" s="556"/>
      <c r="B66" s="544"/>
      <c r="C66" s="33"/>
      <c r="D66" s="270"/>
      <c r="E66" s="271"/>
      <c r="F66" s="273"/>
      <c r="G66" s="11"/>
      <c r="H66" s="54"/>
      <c r="I66" s="118"/>
      <c r="J66" s="283"/>
      <c r="K66" s="14"/>
      <c r="L66" s="16"/>
      <c r="M66" s="203"/>
      <c r="N66" s="38"/>
      <c r="O66" s="16"/>
      <c r="P66" s="495" t="s">
        <v>12</v>
      </c>
      <c r="Q66" s="495"/>
      <c r="R66" s="220">
        <f>SUM(R65:R65)</f>
        <v>1</v>
      </c>
    </row>
    <row r="67" spans="1:18">
      <c r="A67" s="556"/>
      <c r="B67" s="544"/>
      <c r="C67" s="33"/>
      <c r="D67" s="270"/>
      <c r="E67" s="271"/>
      <c r="F67" s="273"/>
      <c r="G67" s="11"/>
      <c r="H67" s="279" t="s">
        <v>169</v>
      </c>
      <c r="I67" s="284">
        <v>1</v>
      </c>
      <c r="J67" s="265">
        <v>0.33</v>
      </c>
      <c r="K67" s="14"/>
      <c r="L67" s="285" t="s">
        <v>170</v>
      </c>
      <c r="M67" s="286">
        <v>1</v>
      </c>
      <c r="N67" s="287">
        <v>1</v>
      </c>
      <c r="O67" s="16"/>
      <c r="P67" s="370" t="s">
        <v>417</v>
      </c>
      <c r="Q67" s="280" t="s">
        <v>42</v>
      </c>
      <c r="R67" s="288">
        <v>1</v>
      </c>
    </row>
    <row r="68" spans="1:18" ht="15" thickBot="1">
      <c r="A68" s="556"/>
      <c r="B68" s="544"/>
      <c r="C68" s="33"/>
      <c r="D68" s="270"/>
      <c r="E68" s="271"/>
      <c r="F68" s="273"/>
      <c r="G68" s="11"/>
      <c r="H68" s="289"/>
      <c r="I68" s="272"/>
      <c r="J68" s="273"/>
      <c r="K68" s="14"/>
      <c r="L68" s="290"/>
      <c r="M68" s="291"/>
      <c r="N68" s="107"/>
      <c r="O68" s="16"/>
      <c r="P68" s="495" t="s">
        <v>12</v>
      </c>
      <c r="Q68" s="495"/>
      <c r="R68" s="220">
        <f>SUM(R67:R67)</f>
        <v>1</v>
      </c>
    </row>
    <row r="69" spans="1:18" ht="15" thickBot="1">
      <c r="A69" s="556"/>
      <c r="B69" s="544"/>
      <c r="C69" s="33"/>
      <c r="D69" s="270"/>
      <c r="E69" s="271"/>
      <c r="F69" s="273"/>
      <c r="G69" s="11"/>
      <c r="H69" s="292"/>
      <c r="I69" s="272"/>
      <c r="J69" s="293"/>
      <c r="K69" s="14"/>
      <c r="L69" s="371" t="s">
        <v>171</v>
      </c>
      <c r="M69" s="372">
        <v>2</v>
      </c>
      <c r="N69" s="373"/>
      <c r="O69" s="16"/>
      <c r="P69" s="246" t="s">
        <v>444</v>
      </c>
      <c r="Q69" s="304" t="s">
        <v>60</v>
      </c>
      <c r="R69" s="374"/>
    </row>
    <row r="70" spans="1:18" ht="15" thickBot="1">
      <c r="A70" s="556"/>
      <c r="B70" s="544"/>
      <c r="C70" s="8"/>
      <c r="D70" s="270"/>
      <c r="E70" s="271"/>
      <c r="F70" s="273"/>
      <c r="G70" s="239"/>
      <c r="H70" s="292"/>
      <c r="I70" s="272"/>
      <c r="J70" s="294"/>
      <c r="K70" s="14"/>
      <c r="L70" s="54"/>
      <c r="M70" s="203"/>
      <c r="N70" s="107"/>
      <c r="O70" s="16"/>
      <c r="P70" s="495" t="s">
        <v>12</v>
      </c>
      <c r="Q70" s="495"/>
      <c r="R70" s="220">
        <f>SUM(R69:R69)</f>
        <v>0</v>
      </c>
    </row>
    <row r="71" spans="1:18" ht="24.6" thickBot="1">
      <c r="A71" s="556"/>
      <c r="B71" s="544"/>
      <c r="C71" s="8"/>
      <c r="D71" s="295"/>
      <c r="E71" s="296"/>
      <c r="F71" s="297"/>
      <c r="G71" s="11"/>
      <c r="H71" s="298"/>
      <c r="I71" s="299"/>
      <c r="J71" s="300"/>
      <c r="K71" s="14"/>
      <c r="L71" s="301" t="s">
        <v>172</v>
      </c>
      <c r="M71" s="104" t="s">
        <v>60</v>
      </c>
      <c r="N71" s="302"/>
      <c r="O71" s="16"/>
      <c r="P71" s="303" t="s">
        <v>173</v>
      </c>
      <c r="Q71" s="304" t="s">
        <v>60</v>
      </c>
      <c r="R71" s="305"/>
    </row>
    <row r="72" spans="1:18" ht="15" thickBot="1">
      <c r="A72" s="556"/>
      <c r="B72" s="544"/>
      <c r="C72" s="306"/>
      <c r="D72" s="559" t="s">
        <v>12</v>
      </c>
      <c r="E72" s="560"/>
      <c r="F72" s="307">
        <f>SUM(F60:F71)</f>
        <v>1</v>
      </c>
      <c r="G72" s="308"/>
      <c r="H72" s="561" t="s">
        <v>12</v>
      </c>
      <c r="I72" s="561"/>
      <c r="J72" s="309">
        <f>+SUM(J63:J71)</f>
        <v>1</v>
      </c>
      <c r="K72" s="231"/>
      <c r="L72" s="561" t="s">
        <v>12</v>
      </c>
      <c r="M72" s="561"/>
      <c r="N72" s="309">
        <f>SUM(N67:N71)</f>
        <v>1</v>
      </c>
      <c r="O72" s="232"/>
      <c r="P72" s="495" t="s">
        <v>12</v>
      </c>
      <c r="Q72" s="495"/>
      <c r="R72" s="220">
        <f>SUM(R71)</f>
        <v>0</v>
      </c>
    </row>
    <row r="73" spans="1:18" ht="15" thickTop="1"/>
  </sheetData>
  <sheetProtection algorithmName="SHA-512" hashValue="5KzBf4a/aCduzMDy3zuWVzxSkZyFLgNFmY7oqOD1ukjhDQhC29oVW7NBPT+m3OpNlLJcBg/th2zpmN3tWehABA==" saltValue="C7wJRMrEFZn0MHxUbin9Pg==" spinCount="100000" sheet="1" objects="1" scenarios="1"/>
  <mergeCells count="90">
    <mergeCell ref="C2:P3"/>
    <mergeCell ref="P70:Q70"/>
    <mergeCell ref="D72:E72"/>
    <mergeCell ref="H72:I72"/>
    <mergeCell ref="L72:M72"/>
    <mergeCell ref="P72:Q72"/>
    <mergeCell ref="L64:M64"/>
    <mergeCell ref="P64:Q64"/>
    <mergeCell ref="P66:Q66"/>
    <mergeCell ref="P68:Q68"/>
    <mergeCell ref="D56:E56"/>
    <mergeCell ref="H56:I56"/>
    <mergeCell ref="P56:Q56"/>
    <mergeCell ref="H52:H53"/>
    <mergeCell ref="I52:I53"/>
    <mergeCell ref="J52:J53"/>
    <mergeCell ref="H62:I62"/>
    <mergeCell ref="L62:M62"/>
    <mergeCell ref="P62:Q62"/>
    <mergeCell ref="A59:B59"/>
    <mergeCell ref="A60:A72"/>
    <mergeCell ref="B60:B72"/>
    <mergeCell ref="P54:Q54"/>
    <mergeCell ref="H48:I48"/>
    <mergeCell ref="L48:M48"/>
    <mergeCell ref="P48:Q48"/>
    <mergeCell ref="H51:I51"/>
    <mergeCell ref="L51:M51"/>
    <mergeCell ref="P51:Q51"/>
    <mergeCell ref="H49:H50"/>
    <mergeCell ref="I49:I50"/>
    <mergeCell ref="J49:J50"/>
    <mergeCell ref="A46:B46"/>
    <mergeCell ref="A47:A55"/>
    <mergeCell ref="B47:B55"/>
    <mergeCell ref="H54:I54"/>
    <mergeCell ref="L54:M54"/>
    <mergeCell ref="D49:D53"/>
    <mergeCell ref="E49:E53"/>
    <mergeCell ref="F49:F53"/>
    <mergeCell ref="P8:Q8"/>
    <mergeCell ref="P10:Q10"/>
    <mergeCell ref="L12:M12"/>
    <mergeCell ref="P12:Q12"/>
    <mergeCell ref="L17:N17"/>
    <mergeCell ref="A6:B6"/>
    <mergeCell ref="A7:A43"/>
    <mergeCell ref="B7:B44"/>
    <mergeCell ref="F7:F18"/>
    <mergeCell ref="L8:M8"/>
    <mergeCell ref="L40:L41"/>
    <mergeCell ref="D7:D18"/>
    <mergeCell ref="E7:E18"/>
    <mergeCell ref="H27:I27"/>
    <mergeCell ref="L27:M27"/>
    <mergeCell ref="F20:F24"/>
    <mergeCell ref="E36:E43"/>
    <mergeCell ref="I36:I43"/>
    <mergeCell ref="L36:L38"/>
    <mergeCell ref="M36:M38"/>
    <mergeCell ref="D44:E44"/>
    <mergeCell ref="P27:Q27"/>
    <mergeCell ref="P17:Q17"/>
    <mergeCell ref="H19:I19"/>
    <mergeCell ref="L19:M19"/>
    <mergeCell ref="P19:Q19"/>
    <mergeCell ref="H20:H22"/>
    <mergeCell ref="I20:I22"/>
    <mergeCell ref="J20:J22"/>
    <mergeCell ref="H23:I23"/>
    <mergeCell ref="L23:M23"/>
    <mergeCell ref="P23:Q23"/>
    <mergeCell ref="H25:I25"/>
    <mergeCell ref="L25:M25"/>
    <mergeCell ref="P25:Q25"/>
    <mergeCell ref="H44:I44"/>
    <mergeCell ref="L44:M44"/>
    <mergeCell ref="P29:Q29"/>
    <mergeCell ref="L31:M31"/>
    <mergeCell ref="P31:Q31"/>
    <mergeCell ref="P33:Q33"/>
    <mergeCell ref="H35:I35"/>
    <mergeCell ref="L35:M35"/>
    <mergeCell ref="P35:Q35"/>
    <mergeCell ref="P44:Q44"/>
    <mergeCell ref="P39:Q39"/>
    <mergeCell ref="L42:M42"/>
    <mergeCell ref="P42:Q42"/>
    <mergeCell ref="N36:N38"/>
    <mergeCell ref="L39:M39"/>
  </mergeCells>
  <phoneticPr fontId="4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506D0-354C-45BC-9F12-E5B6A861FB72}">
  <sheetPr>
    <pageSetUpPr fitToPage="1"/>
  </sheetPr>
  <dimension ref="A2:D613"/>
  <sheetViews>
    <sheetView topLeftCell="A467" workbookViewId="0">
      <selection activeCell="G477" sqref="G477"/>
    </sheetView>
  </sheetViews>
  <sheetFormatPr defaultRowHeight="14.4"/>
  <cols>
    <col min="1" max="1" width="3.88671875" customWidth="1"/>
    <col min="2" max="2" width="6.5546875" customWidth="1"/>
    <col min="3" max="3" width="37.88671875" customWidth="1"/>
    <col min="4" max="4" width="58.5546875" customWidth="1"/>
  </cols>
  <sheetData>
    <row r="2" spans="1:4" ht="17.399999999999999">
      <c r="C2" s="570" t="s">
        <v>283</v>
      </c>
      <c r="D2" s="570"/>
    </row>
    <row r="3" spans="1:4" ht="17.399999999999999">
      <c r="A3" s="333"/>
      <c r="B3" s="333"/>
    </row>
    <row r="4" spans="1:4">
      <c r="A4" s="334"/>
      <c r="B4" s="334"/>
    </row>
    <row r="5" spans="1:4">
      <c r="A5" s="334"/>
      <c r="B5" s="334"/>
    </row>
    <row r="6" spans="1:4">
      <c r="B6" s="352" t="s">
        <v>0</v>
      </c>
      <c r="C6" s="353" t="s">
        <v>251</v>
      </c>
      <c r="D6" s="341"/>
    </row>
    <row r="7" spans="1:4">
      <c r="B7" s="354" t="s">
        <v>388</v>
      </c>
      <c r="C7" s="353" t="s">
        <v>40</v>
      </c>
      <c r="D7" s="342"/>
    </row>
    <row r="8" spans="1:4">
      <c r="B8" s="334" t="s">
        <v>5</v>
      </c>
      <c r="C8" s="334" t="s">
        <v>252</v>
      </c>
      <c r="D8" s="342"/>
    </row>
    <row r="9" spans="1:4" ht="15.9" customHeight="1">
      <c r="B9" s="334" t="s">
        <v>6</v>
      </c>
      <c r="C9" s="334" t="s">
        <v>253</v>
      </c>
      <c r="D9" s="343"/>
    </row>
    <row r="10" spans="1:4" ht="15.6" customHeight="1">
      <c r="B10" s="334" t="s">
        <v>297</v>
      </c>
      <c r="C10" s="344" t="s">
        <v>254</v>
      </c>
      <c r="D10" s="339"/>
    </row>
    <row r="11" spans="1:4" ht="15.6" customHeight="1">
      <c r="B11" s="334" t="s">
        <v>125</v>
      </c>
      <c r="C11" s="334" t="s">
        <v>255</v>
      </c>
      <c r="D11" s="338"/>
    </row>
    <row r="12" spans="1:4" ht="13.5" customHeight="1">
      <c r="B12" s="334" t="s">
        <v>305</v>
      </c>
      <c r="C12" s="344" t="s">
        <v>464</v>
      </c>
      <c r="D12" s="338"/>
    </row>
    <row r="13" spans="1:4">
      <c r="B13" s="334" t="s">
        <v>306</v>
      </c>
      <c r="C13" s="344" t="s">
        <v>256</v>
      </c>
      <c r="D13" s="339"/>
    </row>
    <row r="14" spans="1:4" ht="17.399999999999999" customHeight="1">
      <c r="B14" s="334" t="s">
        <v>307</v>
      </c>
      <c r="C14" s="344" t="s">
        <v>257</v>
      </c>
      <c r="D14" s="339"/>
    </row>
    <row r="15" spans="1:4" ht="23.1" customHeight="1">
      <c r="B15" s="334" t="s">
        <v>126</v>
      </c>
      <c r="C15" s="334" t="s">
        <v>258</v>
      </c>
      <c r="D15" s="338"/>
    </row>
    <row r="16" spans="1:4" ht="23.1" customHeight="1">
      <c r="B16" s="353" t="s">
        <v>1</v>
      </c>
      <c r="C16" s="353" t="s">
        <v>55</v>
      </c>
      <c r="D16" s="338"/>
    </row>
    <row r="17" spans="2:4">
      <c r="B17" s="334" t="s">
        <v>124</v>
      </c>
      <c r="C17" s="334" t="s">
        <v>259</v>
      </c>
      <c r="D17" s="340"/>
    </row>
    <row r="18" spans="2:4">
      <c r="B18" s="334" t="s">
        <v>389</v>
      </c>
      <c r="C18" s="344" t="s">
        <v>260</v>
      </c>
    </row>
    <row r="19" spans="2:4">
      <c r="B19" s="334" t="s">
        <v>390</v>
      </c>
      <c r="C19" s="344" t="s">
        <v>261</v>
      </c>
    </row>
    <row r="20" spans="2:4">
      <c r="B20" s="334" t="s">
        <v>391</v>
      </c>
      <c r="C20" s="413" t="s">
        <v>465</v>
      </c>
    </row>
    <row r="21" spans="2:4">
      <c r="B21" s="353" t="s">
        <v>2</v>
      </c>
      <c r="C21" s="353" t="s">
        <v>392</v>
      </c>
    </row>
    <row r="22" spans="2:4">
      <c r="B22" s="334" t="s">
        <v>393</v>
      </c>
      <c r="C22" s="355" t="s">
        <v>262</v>
      </c>
    </row>
    <row r="23" spans="2:4">
      <c r="B23" s="356" t="s">
        <v>3</v>
      </c>
      <c r="C23" s="356" t="s">
        <v>69</v>
      </c>
    </row>
    <row r="24" spans="2:4">
      <c r="B24" s="334" t="s">
        <v>394</v>
      </c>
      <c r="C24" s="355" t="s">
        <v>395</v>
      </c>
    </row>
    <row r="25" spans="2:4">
      <c r="B25" s="334" t="s">
        <v>147</v>
      </c>
      <c r="C25" s="355" t="s">
        <v>396</v>
      </c>
    </row>
    <row r="26" spans="2:4">
      <c r="B26" s="334" t="s">
        <v>148</v>
      </c>
      <c r="C26" s="355" t="s">
        <v>397</v>
      </c>
    </row>
    <row r="27" spans="2:4">
      <c r="B27" s="334" t="s">
        <v>150</v>
      </c>
      <c r="C27" s="355" t="s">
        <v>264</v>
      </c>
    </row>
    <row r="28" spans="2:4">
      <c r="B28" s="356" t="s">
        <v>4</v>
      </c>
      <c r="C28" s="356" t="s">
        <v>369</v>
      </c>
    </row>
    <row r="29" spans="2:4">
      <c r="B29" s="334" t="s">
        <v>175</v>
      </c>
      <c r="C29" s="355" t="s">
        <v>398</v>
      </c>
    </row>
    <row r="30" spans="2:4">
      <c r="B30" s="334" t="s">
        <v>176</v>
      </c>
      <c r="C30" s="355" t="s">
        <v>399</v>
      </c>
    </row>
    <row r="31" spans="2:4">
      <c r="B31" s="334" t="s">
        <v>177</v>
      </c>
      <c r="C31" s="355" t="s">
        <v>400</v>
      </c>
    </row>
    <row r="32" spans="2:4">
      <c r="B32" s="334" t="s">
        <v>401</v>
      </c>
      <c r="C32" s="422" t="s">
        <v>184</v>
      </c>
    </row>
    <row r="33" spans="2:3">
      <c r="B33" s="334" t="s">
        <v>187</v>
      </c>
      <c r="C33" s="355" t="s">
        <v>266</v>
      </c>
    </row>
    <row r="34" spans="2:3">
      <c r="B34" s="421" t="s">
        <v>14</v>
      </c>
      <c r="C34" s="421" t="s">
        <v>456</v>
      </c>
    </row>
    <row r="35" spans="2:3">
      <c r="B35" s="329" t="s">
        <v>8</v>
      </c>
      <c r="C35" s="329" t="s">
        <v>404</v>
      </c>
    </row>
    <row r="36" spans="2:3">
      <c r="B36" s="329" t="s">
        <v>9</v>
      </c>
      <c r="C36" s="329" t="s">
        <v>405</v>
      </c>
    </row>
    <row r="37" spans="2:3">
      <c r="B37" s="329" t="s">
        <v>457</v>
      </c>
      <c r="C37" s="329" t="s">
        <v>466</v>
      </c>
    </row>
    <row r="38" spans="2:3">
      <c r="B38" s="329" t="s">
        <v>10</v>
      </c>
      <c r="C38" s="329" t="s">
        <v>467</v>
      </c>
    </row>
    <row r="39" spans="2:3">
      <c r="B39" s="329" t="s">
        <v>458</v>
      </c>
      <c r="C39" s="329" t="s">
        <v>468</v>
      </c>
    </row>
    <row r="40" spans="2:3" ht="24">
      <c r="B40" s="329" t="s">
        <v>11</v>
      </c>
      <c r="C40" s="329" t="s">
        <v>267</v>
      </c>
    </row>
    <row r="41" spans="2:3">
      <c r="B41" s="421" t="s">
        <v>15</v>
      </c>
      <c r="C41" s="421" t="s">
        <v>268</v>
      </c>
    </row>
    <row r="42" spans="2:3">
      <c r="B42" s="329" t="s">
        <v>429</v>
      </c>
      <c r="C42" s="329" t="s">
        <v>459</v>
      </c>
    </row>
    <row r="43" spans="2:3" ht="24">
      <c r="B43" s="423" t="s">
        <v>432</v>
      </c>
      <c r="C43" s="423" t="s">
        <v>460</v>
      </c>
    </row>
    <row r="44" spans="2:3">
      <c r="B44" s="329" t="s">
        <v>430</v>
      </c>
      <c r="C44" s="329" t="s">
        <v>269</v>
      </c>
    </row>
    <row r="45" spans="2:3">
      <c r="B45" s="329" t="s">
        <v>431</v>
      </c>
      <c r="C45" s="329" t="s">
        <v>461</v>
      </c>
    </row>
    <row r="46" spans="2:3">
      <c r="B46" s="329" t="s">
        <v>462</v>
      </c>
      <c r="C46" s="329" t="s">
        <v>270</v>
      </c>
    </row>
    <row r="47" spans="2:3">
      <c r="B47" s="423" t="s">
        <v>447</v>
      </c>
      <c r="C47" s="423" t="s">
        <v>463</v>
      </c>
    </row>
    <row r="48" spans="2:3">
      <c r="B48" s="423" t="s">
        <v>448</v>
      </c>
      <c r="C48" s="423" t="s">
        <v>271</v>
      </c>
    </row>
    <row r="49" spans="2:4">
      <c r="B49" s="329"/>
      <c r="C49" s="329"/>
    </row>
    <row r="50" spans="2:4">
      <c r="B50" s="329"/>
      <c r="C50" s="329"/>
    </row>
    <row r="51" spans="2:4">
      <c r="B51" s="329"/>
      <c r="C51" s="329"/>
    </row>
    <row r="52" spans="2:4">
      <c r="B52" s="329"/>
      <c r="C52" s="329"/>
    </row>
    <row r="53" spans="2:4">
      <c r="B53" s="329"/>
      <c r="C53" s="329"/>
    </row>
    <row r="54" spans="2:4">
      <c r="B54" s="329"/>
      <c r="C54" s="329"/>
    </row>
    <row r="55" spans="2:4">
      <c r="B55" s="329"/>
      <c r="C55" s="329"/>
    </row>
    <row r="57" spans="2:4">
      <c r="C57" s="420" t="s">
        <v>272</v>
      </c>
      <c r="D57" s="336" t="s">
        <v>288</v>
      </c>
    </row>
    <row r="58" spans="2:4">
      <c r="C58" s="331" t="s">
        <v>191</v>
      </c>
      <c r="D58" s="331" t="s">
        <v>192</v>
      </c>
    </row>
    <row r="59" spans="2:4">
      <c r="C59" s="331" t="s">
        <v>193</v>
      </c>
      <c r="D59" s="569" t="s">
        <v>227</v>
      </c>
    </row>
    <row r="60" spans="2:4">
      <c r="C60" s="331" t="s">
        <v>194</v>
      </c>
      <c r="D60" s="569"/>
    </row>
    <row r="61" spans="2:4">
      <c r="C61" s="331" t="s">
        <v>195</v>
      </c>
      <c r="D61" s="569"/>
    </row>
    <row r="62" spans="2:4">
      <c r="C62" s="331" t="s">
        <v>197</v>
      </c>
      <c r="D62" s="331" t="s">
        <v>273</v>
      </c>
    </row>
    <row r="63" spans="2:4">
      <c r="C63" s="331" t="s">
        <v>199</v>
      </c>
      <c r="D63" s="331" t="s">
        <v>274</v>
      </c>
    </row>
    <row r="64" spans="2:4">
      <c r="C64" s="331" t="s">
        <v>201</v>
      </c>
      <c r="D64" s="331" t="s">
        <v>275</v>
      </c>
    </row>
    <row r="65" spans="3:4">
      <c r="C65" s="331" t="s">
        <v>202</v>
      </c>
      <c r="D65" s="331" t="s">
        <v>214</v>
      </c>
    </row>
    <row r="66" spans="3:4" ht="27.6" customHeight="1">
      <c r="C66" s="569" t="s">
        <v>203</v>
      </c>
      <c r="D66" s="331" t="s">
        <v>276</v>
      </c>
    </row>
    <row r="67" spans="3:4" ht="24">
      <c r="C67" s="569"/>
      <c r="D67" s="331" t="s">
        <v>277</v>
      </c>
    </row>
    <row r="68" spans="3:4">
      <c r="C68" s="569"/>
      <c r="D68" s="331" t="s">
        <v>278</v>
      </c>
    </row>
    <row r="69" spans="3:4">
      <c r="C69" s="569"/>
      <c r="D69" s="331" t="s">
        <v>279</v>
      </c>
    </row>
    <row r="70" spans="3:4">
      <c r="C70" s="569"/>
      <c r="D70" s="335" t="s">
        <v>280</v>
      </c>
    </row>
    <row r="71" spans="3:4">
      <c r="C71" s="569"/>
      <c r="D71" s="335" t="s">
        <v>281</v>
      </c>
    </row>
    <row r="72" spans="3:4">
      <c r="C72" s="331" t="s">
        <v>211</v>
      </c>
      <c r="D72" s="331" t="s">
        <v>282</v>
      </c>
    </row>
    <row r="73" spans="3:4">
      <c r="C73" s="331" t="s">
        <v>241</v>
      </c>
      <c r="D73" s="331" t="s">
        <v>214</v>
      </c>
    </row>
    <row r="74" spans="3:4">
      <c r="C74" s="331" t="s">
        <v>215</v>
      </c>
      <c r="D74" s="331" t="s">
        <v>216</v>
      </c>
    </row>
    <row r="76" spans="3:4">
      <c r="C76" s="331" t="s">
        <v>272</v>
      </c>
      <c r="D76" s="336" t="s">
        <v>287</v>
      </c>
    </row>
    <row r="77" spans="3:4">
      <c r="C77" s="331" t="s">
        <v>191</v>
      </c>
      <c r="D77" s="331" t="s">
        <v>192</v>
      </c>
    </row>
    <row r="78" spans="3:4">
      <c r="C78" s="331" t="s">
        <v>193</v>
      </c>
      <c r="D78" s="569" t="s">
        <v>227</v>
      </c>
    </row>
    <row r="79" spans="3:4">
      <c r="C79" s="331" t="s">
        <v>194</v>
      </c>
      <c r="D79" s="569"/>
    </row>
    <row r="80" spans="3:4">
      <c r="C80" s="331" t="s">
        <v>195</v>
      </c>
      <c r="D80" s="569"/>
    </row>
    <row r="81" spans="3:4" ht="24.9" customHeight="1">
      <c r="C81" s="331" t="s">
        <v>197</v>
      </c>
      <c r="D81" s="331" t="s">
        <v>273</v>
      </c>
    </row>
    <row r="82" spans="3:4">
      <c r="C82" s="331" t="s">
        <v>199</v>
      </c>
      <c r="D82" s="331" t="s">
        <v>274</v>
      </c>
    </row>
    <row r="83" spans="3:4">
      <c r="C83" s="331" t="s">
        <v>201</v>
      </c>
      <c r="D83" s="331" t="s">
        <v>284</v>
      </c>
    </row>
    <row r="84" spans="3:4">
      <c r="C84" s="331" t="s">
        <v>202</v>
      </c>
      <c r="D84" s="331" t="s">
        <v>285</v>
      </c>
    </row>
    <row r="85" spans="3:4" ht="24">
      <c r="C85" s="569" t="s">
        <v>203</v>
      </c>
      <c r="D85" s="331" t="s">
        <v>286</v>
      </c>
    </row>
    <row r="86" spans="3:4" ht="24">
      <c r="C86" s="569"/>
      <c r="D86" s="331" t="s">
        <v>277</v>
      </c>
    </row>
    <row r="87" spans="3:4">
      <c r="C87" s="569"/>
      <c r="D87" s="331" t="s">
        <v>278</v>
      </c>
    </row>
    <row r="88" spans="3:4" ht="36">
      <c r="C88" s="569"/>
      <c r="D88" s="331" t="s">
        <v>304</v>
      </c>
    </row>
    <row r="89" spans="3:4">
      <c r="C89" s="569"/>
      <c r="D89" s="335" t="s">
        <v>280</v>
      </c>
    </row>
    <row r="90" spans="3:4">
      <c r="C90" s="569"/>
      <c r="D90" s="335" t="s">
        <v>281</v>
      </c>
    </row>
    <row r="91" spans="3:4">
      <c r="C91" s="331" t="s">
        <v>211</v>
      </c>
      <c r="D91" s="331" t="s">
        <v>282</v>
      </c>
    </row>
    <row r="92" spans="3:4">
      <c r="C92" s="331" t="s">
        <v>241</v>
      </c>
      <c r="D92" s="331" t="s">
        <v>214</v>
      </c>
    </row>
    <row r="93" spans="3:4">
      <c r="C93" s="331" t="s">
        <v>215</v>
      </c>
      <c r="D93" s="331" t="s">
        <v>216</v>
      </c>
    </row>
    <row r="95" spans="3:4" ht="27.6">
      <c r="C95" s="331" t="s">
        <v>272</v>
      </c>
      <c r="D95" s="345" t="s">
        <v>316</v>
      </c>
    </row>
    <row r="96" spans="3:4">
      <c r="C96" s="331" t="s">
        <v>191</v>
      </c>
      <c r="D96" s="331" t="s">
        <v>192</v>
      </c>
    </row>
    <row r="97" spans="3:4">
      <c r="C97" s="331" t="s">
        <v>298</v>
      </c>
      <c r="D97" s="569" t="s">
        <v>299</v>
      </c>
    </row>
    <row r="98" spans="3:4">
      <c r="C98" s="331" t="s">
        <v>194</v>
      </c>
      <c r="D98" s="569"/>
    </row>
    <row r="99" spans="3:4">
      <c r="C99" s="331" t="s">
        <v>195</v>
      </c>
      <c r="D99" s="569"/>
    </row>
    <row r="100" spans="3:4">
      <c r="C100" s="331" t="s">
        <v>197</v>
      </c>
      <c r="D100" s="331" t="s">
        <v>273</v>
      </c>
    </row>
    <row r="101" spans="3:4">
      <c r="C101" s="331" t="s">
        <v>199</v>
      </c>
      <c r="D101" s="331" t="s">
        <v>274</v>
      </c>
    </row>
    <row r="102" spans="3:4">
      <c r="C102" s="331" t="s">
        <v>201</v>
      </c>
      <c r="D102" s="331" t="s">
        <v>284</v>
      </c>
    </row>
    <row r="103" spans="3:4">
      <c r="C103" s="331" t="s">
        <v>202</v>
      </c>
      <c r="D103" s="331" t="s">
        <v>300</v>
      </c>
    </row>
    <row r="104" spans="3:4" ht="36">
      <c r="C104" s="569" t="s">
        <v>203</v>
      </c>
      <c r="D104" s="331" t="s">
        <v>301</v>
      </c>
    </row>
    <row r="105" spans="3:4" ht="24">
      <c r="C105" s="569"/>
      <c r="D105" s="331" t="s">
        <v>277</v>
      </c>
    </row>
    <row r="106" spans="3:4">
      <c r="C106" s="569"/>
      <c r="D106" s="331" t="s">
        <v>278</v>
      </c>
    </row>
    <row r="107" spans="3:4">
      <c r="C107" s="569"/>
      <c r="D107" s="331" t="s">
        <v>279</v>
      </c>
    </row>
    <row r="108" spans="3:4" ht="36">
      <c r="C108" s="569"/>
      <c r="D108" s="331" t="s">
        <v>302</v>
      </c>
    </row>
    <row r="109" spans="3:4">
      <c r="C109" s="569"/>
      <c r="D109" s="335" t="s">
        <v>280</v>
      </c>
    </row>
    <row r="110" spans="3:4">
      <c r="C110" s="569"/>
      <c r="D110" s="335" t="s">
        <v>281</v>
      </c>
    </row>
    <row r="111" spans="3:4">
      <c r="C111" s="331" t="s">
        <v>211</v>
      </c>
      <c r="D111" s="331" t="s">
        <v>282</v>
      </c>
    </row>
    <row r="112" spans="3:4">
      <c r="C112" s="331" t="s">
        <v>213</v>
      </c>
      <c r="D112" s="331" t="s">
        <v>214</v>
      </c>
    </row>
    <row r="113" spans="3:4">
      <c r="C113" s="331" t="s">
        <v>215</v>
      </c>
      <c r="D113" s="331" t="s">
        <v>216</v>
      </c>
    </row>
    <row r="114" spans="3:4">
      <c r="C114" s="331" t="s">
        <v>217</v>
      </c>
      <c r="D114" s="331" t="s">
        <v>303</v>
      </c>
    </row>
    <row r="115" spans="3:4">
      <c r="C115" s="331" t="s">
        <v>219</v>
      </c>
      <c r="D115" s="331" t="s">
        <v>214</v>
      </c>
    </row>
    <row r="116" spans="3:4">
      <c r="C116" s="331" t="s">
        <v>220</v>
      </c>
      <c r="D116" s="331" t="s">
        <v>214</v>
      </c>
    </row>
    <row r="117" spans="3:4">
      <c r="C117" s="331" t="s">
        <v>222</v>
      </c>
      <c r="D117" s="331" t="s">
        <v>214</v>
      </c>
    </row>
    <row r="118" spans="3:4">
      <c r="C118" s="569" t="s">
        <v>224</v>
      </c>
      <c r="D118" s="569"/>
    </row>
    <row r="120" spans="3:4">
      <c r="C120" s="331" t="s">
        <v>272</v>
      </c>
      <c r="D120" s="336" t="s">
        <v>311</v>
      </c>
    </row>
    <row r="121" spans="3:4">
      <c r="C121" s="331" t="s">
        <v>191</v>
      </c>
      <c r="D121" s="331" t="s">
        <v>192</v>
      </c>
    </row>
    <row r="122" spans="3:4">
      <c r="C122" s="331" t="s">
        <v>193</v>
      </c>
      <c r="D122" s="569" t="s">
        <v>227</v>
      </c>
    </row>
    <row r="123" spans="3:4">
      <c r="C123" s="331" t="s">
        <v>194</v>
      </c>
      <c r="D123" s="569"/>
    </row>
    <row r="124" spans="3:4">
      <c r="C124" s="331" t="s">
        <v>195</v>
      </c>
      <c r="D124" s="569"/>
    </row>
    <row r="125" spans="3:4">
      <c r="C125" s="331" t="s">
        <v>197</v>
      </c>
      <c r="D125" s="331" t="s">
        <v>273</v>
      </c>
    </row>
    <row r="126" spans="3:4">
      <c r="C126" s="331" t="s">
        <v>199</v>
      </c>
      <c r="D126" s="331" t="s">
        <v>274</v>
      </c>
    </row>
    <row r="127" spans="3:4">
      <c r="C127" s="331" t="s">
        <v>201</v>
      </c>
      <c r="D127" s="331" t="s">
        <v>308</v>
      </c>
    </row>
    <row r="128" spans="3:4">
      <c r="C128" s="331" t="s">
        <v>202</v>
      </c>
      <c r="D128" s="331" t="s">
        <v>255</v>
      </c>
    </row>
    <row r="129" spans="3:4" ht="24">
      <c r="C129" s="569" t="s">
        <v>203</v>
      </c>
      <c r="D129" s="331" t="s">
        <v>309</v>
      </c>
    </row>
    <row r="130" spans="3:4" ht="24">
      <c r="C130" s="569"/>
      <c r="D130" s="331" t="s">
        <v>277</v>
      </c>
    </row>
    <row r="131" spans="3:4">
      <c r="C131" s="569"/>
      <c r="D131" s="331" t="s">
        <v>278</v>
      </c>
    </row>
    <row r="132" spans="3:4" ht="36">
      <c r="C132" s="569"/>
      <c r="D132" s="331" t="s">
        <v>310</v>
      </c>
    </row>
    <row r="133" spans="3:4">
      <c r="C133" s="569"/>
      <c r="D133" s="331"/>
    </row>
    <row r="134" spans="3:4">
      <c r="C134" s="569"/>
      <c r="D134" s="335" t="s">
        <v>280</v>
      </c>
    </row>
    <row r="135" spans="3:4">
      <c r="C135" s="569"/>
      <c r="D135" s="335" t="s">
        <v>281</v>
      </c>
    </row>
    <row r="136" spans="3:4">
      <c r="C136" s="331" t="s">
        <v>211</v>
      </c>
      <c r="D136" s="331" t="s">
        <v>282</v>
      </c>
    </row>
    <row r="137" spans="3:4">
      <c r="C137" s="331" t="s">
        <v>241</v>
      </c>
      <c r="D137" s="331" t="s">
        <v>214</v>
      </c>
    </row>
    <row r="138" spans="3:4">
      <c r="C138" s="331" t="s">
        <v>215</v>
      </c>
      <c r="D138" s="331" t="s">
        <v>216</v>
      </c>
    </row>
    <row r="139" spans="3:4">
      <c r="C139" s="331" t="s">
        <v>217</v>
      </c>
      <c r="D139" s="331" t="s">
        <v>303</v>
      </c>
    </row>
    <row r="141" spans="3:4" ht="22.8">
      <c r="C141" s="331" t="s">
        <v>272</v>
      </c>
      <c r="D141" s="336" t="s">
        <v>317</v>
      </c>
    </row>
    <row r="142" spans="3:4">
      <c r="C142" s="331" t="s">
        <v>191</v>
      </c>
      <c r="D142" s="331" t="s">
        <v>192</v>
      </c>
    </row>
    <row r="143" spans="3:4">
      <c r="C143" s="331" t="s">
        <v>193</v>
      </c>
      <c r="D143" s="569" t="s">
        <v>299</v>
      </c>
    </row>
    <row r="144" spans="3:4">
      <c r="C144" s="331" t="s">
        <v>194</v>
      </c>
      <c r="D144" s="569"/>
    </row>
    <row r="145" spans="3:4">
      <c r="C145" s="331" t="s">
        <v>195</v>
      </c>
      <c r="D145" s="569"/>
    </row>
    <row r="146" spans="3:4">
      <c r="C146" s="331" t="s">
        <v>197</v>
      </c>
      <c r="D146" s="331" t="s">
        <v>273</v>
      </c>
    </row>
    <row r="147" spans="3:4">
      <c r="C147" s="331" t="s">
        <v>199</v>
      </c>
      <c r="D147" s="331" t="s">
        <v>274</v>
      </c>
    </row>
    <row r="148" spans="3:4">
      <c r="C148" s="331" t="s">
        <v>201</v>
      </c>
      <c r="D148" s="331" t="s">
        <v>308</v>
      </c>
    </row>
    <row r="149" spans="3:4">
      <c r="C149" s="331" t="s">
        <v>202</v>
      </c>
      <c r="D149" s="331" t="s">
        <v>312</v>
      </c>
    </row>
    <row r="150" spans="3:4" ht="48">
      <c r="C150" s="569" t="s">
        <v>203</v>
      </c>
      <c r="D150" s="331" t="s">
        <v>313</v>
      </c>
    </row>
    <row r="151" spans="3:4" ht="24">
      <c r="C151" s="569"/>
      <c r="D151" s="331" t="s">
        <v>277</v>
      </c>
    </row>
    <row r="152" spans="3:4">
      <c r="C152" s="569"/>
      <c r="D152" s="331" t="s">
        <v>278</v>
      </c>
    </row>
    <row r="153" spans="3:4">
      <c r="C153" s="569"/>
      <c r="D153" s="331" t="s">
        <v>279</v>
      </c>
    </row>
    <row r="154" spans="3:4" ht="48">
      <c r="C154" s="569"/>
      <c r="D154" s="331" t="s">
        <v>314</v>
      </c>
    </row>
    <row r="155" spans="3:4">
      <c r="C155" s="569"/>
      <c r="D155" s="335" t="s">
        <v>280</v>
      </c>
    </row>
    <row r="156" spans="3:4">
      <c r="C156" s="569"/>
      <c r="D156" s="335" t="s">
        <v>315</v>
      </c>
    </row>
    <row r="157" spans="3:4">
      <c r="C157" s="331" t="s">
        <v>211</v>
      </c>
      <c r="D157" s="331" t="s">
        <v>282</v>
      </c>
    </row>
    <row r="158" spans="3:4">
      <c r="C158" s="331" t="s">
        <v>213</v>
      </c>
      <c r="D158" s="331" t="s">
        <v>214</v>
      </c>
    </row>
    <row r="159" spans="3:4">
      <c r="C159" s="331" t="s">
        <v>215</v>
      </c>
      <c r="D159" s="331" t="s">
        <v>216</v>
      </c>
    </row>
    <row r="160" spans="3:4">
      <c r="C160" s="331" t="s">
        <v>217</v>
      </c>
      <c r="D160" s="331" t="s">
        <v>303</v>
      </c>
    </row>
    <row r="161" spans="3:4">
      <c r="C161" s="331" t="s">
        <v>219</v>
      </c>
      <c r="D161" s="331" t="s">
        <v>214</v>
      </c>
    </row>
    <row r="162" spans="3:4">
      <c r="C162" s="331" t="s">
        <v>220</v>
      </c>
      <c r="D162" s="331" t="s">
        <v>214</v>
      </c>
    </row>
    <row r="163" spans="3:4">
      <c r="C163" s="331" t="s">
        <v>222</v>
      </c>
      <c r="D163" s="331" t="s">
        <v>214</v>
      </c>
    </row>
    <row r="164" spans="3:4">
      <c r="C164" s="569" t="s">
        <v>224</v>
      </c>
      <c r="D164" s="569"/>
    </row>
    <row r="166" spans="3:4" ht="34.200000000000003">
      <c r="C166" s="331" t="s">
        <v>272</v>
      </c>
      <c r="D166" s="336" t="s">
        <v>321</v>
      </c>
    </row>
    <row r="167" spans="3:4">
      <c r="C167" s="331" t="s">
        <v>191</v>
      </c>
      <c r="D167" s="331" t="s">
        <v>192</v>
      </c>
    </row>
    <row r="168" spans="3:4">
      <c r="C168" s="331" t="s">
        <v>298</v>
      </c>
      <c r="D168" s="569" t="s">
        <v>299</v>
      </c>
    </row>
    <row r="169" spans="3:4">
      <c r="C169" s="331" t="s">
        <v>194</v>
      </c>
      <c r="D169" s="569"/>
    </row>
    <row r="170" spans="3:4">
      <c r="C170" s="331" t="s">
        <v>195</v>
      </c>
      <c r="D170" s="569"/>
    </row>
    <row r="171" spans="3:4">
      <c r="C171" s="331" t="s">
        <v>197</v>
      </c>
      <c r="D171" s="331" t="s">
        <v>273</v>
      </c>
    </row>
    <row r="172" spans="3:4">
      <c r="C172" s="331" t="s">
        <v>199</v>
      </c>
      <c r="D172" s="331" t="s">
        <v>274</v>
      </c>
    </row>
    <row r="173" spans="3:4">
      <c r="C173" s="331" t="s">
        <v>201</v>
      </c>
      <c r="D173" s="331" t="s">
        <v>308</v>
      </c>
    </row>
    <row r="174" spans="3:4">
      <c r="C174" s="331" t="s">
        <v>202</v>
      </c>
      <c r="D174" s="331" t="s">
        <v>318</v>
      </c>
    </row>
    <row r="175" spans="3:4" ht="36">
      <c r="C175" s="569" t="s">
        <v>203</v>
      </c>
      <c r="D175" s="331" t="s">
        <v>319</v>
      </c>
    </row>
    <row r="176" spans="3:4" ht="24">
      <c r="C176" s="569"/>
      <c r="D176" s="331" t="s">
        <v>277</v>
      </c>
    </row>
    <row r="177" spans="3:4">
      <c r="C177" s="569"/>
      <c r="D177" s="331" t="s">
        <v>278</v>
      </c>
    </row>
    <row r="178" spans="3:4">
      <c r="C178" s="569"/>
      <c r="D178" s="331" t="s">
        <v>279</v>
      </c>
    </row>
    <row r="179" spans="3:4" ht="48">
      <c r="C179" s="569"/>
      <c r="D179" s="331" t="s">
        <v>320</v>
      </c>
    </row>
    <row r="180" spans="3:4">
      <c r="C180" s="569"/>
      <c r="D180" s="335" t="s">
        <v>280</v>
      </c>
    </row>
    <row r="181" spans="3:4">
      <c r="C181" s="569"/>
      <c r="D181" s="335" t="s">
        <v>315</v>
      </c>
    </row>
    <row r="182" spans="3:4">
      <c r="C182" s="331" t="s">
        <v>211</v>
      </c>
      <c r="D182" s="331" t="s">
        <v>282</v>
      </c>
    </row>
    <row r="183" spans="3:4">
      <c r="C183" s="331" t="s">
        <v>213</v>
      </c>
      <c r="D183" s="331" t="s">
        <v>214</v>
      </c>
    </row>
    <row r="184" spans="3:4">
      <c r="C184" s="331" t="s">
        <v>215</v>
      </c>
      <c r="D184" s="331" t="s">
        <v>216</v>
      </c>
    </row>
    <row r="185" spans="3:4">
      <c r="C185" s="331" t="s">
        <v>217</v>
      </c>
      <c r="D185" s="331" t="s">
        <v>303</v>
      </c>
    </row>
    <row r="186" spans="3:4">
      <c r="C186" s="331" t="s">
        <v>244</v>
      </c>
      <c r="D186" s="331" t="s">
        <v>214</v>
      </c>
    </row>
    <row r="187" spans="3:4">
      <c r="C187" s="331" t="s">
        <v>220</v>
      </c>
      <c r="D187" s="331" t="s">
        <v>214</v>
      </c>
    </row>
    <row r="188" spans="3:4">
      <c r="C188" s="331" t="s">
        <v>222</v>
      </c>
      <c r="D188" s="331" t="s">
        <v>214</v>
      </c>
    </row>
    <row r="189" spans="3:4">
      <c r="C189" s="569" t="s">
        <v>224</v>
      </c>
      <c r="D189" s="569"/>
    </row>
    <row r="191" spans="3:4">
      <c r="C191" s="331" t="s">
        <v>272</v>
      </c>
      <c r="D191" s="336" t="s">
        <v>324</v>
      </c>
    </row>
    <row r="192" spans="3:4">
      <c r="C192" s="331" t="s">
        <v>191</v>
      </c>
      <c r="D192" s="331" t="s">
        <v>192</v>
      </c>
    </row>
    <row r="193" spans="3:4">
      <c r="C193" s="331" t="s">
        <v>298</v>
      </c>
      <c r="D193" s="569" t="s">
        <v>227</v>
      </c>
    </row>
    <row r="194" spans="3:4">
      <c r="C194" s="331" t="s">
        <v>194</v>
      </c>
      <c r="D194" s="569"/>
    </row>
    <row r="195" spans="3:4">
      <c r="C195" s="331" t="s">
        <v>195</v>
      </c>
      <c r="D195" s="569"/>
    </row>
    <row r="196" spans="3:4">
      <c r="C196" s="331" t="s">
        <v>197</v>
      </c>
      <c r="D196" s="331" t="s">
        <v>273</v>
      </c>
    </row>
    <row r="197" spans="3:4">
      <c r="C197" s="331" t="s">
        <v>199</v>
      </c>
      <c r="D197" s="331" t="s">
        <v>274</v>
      </c>
    </row>
    <row r="198" spans="3:4">
      <c r="C198" s="331" t="s">
        <v>201</v>
      </c>
      <c r="D198" s="331" t="s">
        <v>308</v>
      </c>
    </row>
    <row r="199" spans="3:4">
      <c r="C199" s="331" t="s">
        <v>202</v>
      </c>
      <c r="D199" s="331" t="s">
        <v>322</v>
      </c>
    </row>
    <row r="200" spans="3:4" ht="24">
      <c r="C200" s="569" t="s">
        <v>203</v>
      </c>
      <c r="D200" s="331" t="s">
        <v>323</v>
      </c>
    </row>
    <row r="201" spans="3:4" ht="24">
      <c r="C201" s="569"/>
      <c r="D201" s="331" t="s">
        <v>277</v>
      </c>
    </row>
    <row r="202" spans="3:4">
      <c r="C202" s="569"/>
      <c r="D202" s="331" t="s">
        <v>278</v>
      </c>
    </row>
    <row r="203" spans="3:4">
      <c r="C203" s="569"/>
      <c r="D203" s="331" t="s">
        <v>279</v>
      </c>
    </row>
    <row r="204" spans="3:4">
      <c r="C204" s="569"/>
      <c r="D204" s="335" t="s">
        <v>280</v>
      </c>
    </row>
    <row r="205" spans="3:4">
      <c r="C205" s="569"/>
      <c r="D205" s="335" t="s">
        <v>281</v>
      </c>
    </row>
    <row r="206" spans="3:4">
      <c r="C206" s="331" t="s">
        <v>211</v>
      </c>
      <c r="D206" s="331" t="s">
        <v>282</v>
      </c>
    </row>
    <row r="207" spans="3:4">
      <c r="C207" s="331" t="s">
        <v>213</v>
      </c>
      <c r="D207" s="331" t="s">
        <v>214</v>
      </c>
    </row>
    <row r="208" spans="3:4">
      <c r="C208" s="331" t="s">
        <v>215</v>
      </c>
      <c r="D208" s="331" t="s">
        <v>216</v>
      </c>
    </row>
    <row r="209" spans="3:4">
      <c r="C209" s="331" t="s">
        <v>217</v>
      </c>
      <c r="D209" s="331" t="s">
        <v>303</v>
      </c>
    </row>
    <row r="210" spans="3:4">
      <c r="C210" s="331" t="s">
        <v>219</v>
      </c>
      <c r="D210" s="331" t="s">
        <v>214</v>
      </c>
    </row>
    <row r="211" spans="3:4">
      <c r="C211" s="331" t="s">
        <v>220</v>
      </c>
      <c r="D211" s="331" t="s">
        <v>214</v>
      </c>
    </row>
    <row r="212" spans="3:4">
      <c r="C212" s="331" t="s">
        <v>222</v>
      </c>
      <c r="D212" s="331" t="s">
        <v>214</v>
      </c>
    </row>
    <row r="214" spans="3:4" ht="22.8">
      <c r="C214" s="331" t="s">
        <v>272</v>
      </c>
      <c r="D214" s="330" t="s">
        <v>325</v>
      </c>
    </row>
    <row r="215" spans="3:4">
      <c r="C215" s="331" t="s">
        <v>191</v>
      </c>
      <c r="D215" s="331" t="s">
        <v>192</v>
      </c>
    </row>
    <row r="216" spans="3:4">
      <c r="C216" s="331" t="s">
        <v>298</v>
      </c>
      <c r="D216" s="569" t="s">
        <v>326</v>
      </c>
    </row>
    <row r="217" spans="3:4">
      <c r="C217" s="331" t="s">
        <v>194</v>
      </c>
      <c r="D217" s="569"/>
    </row>
    <row r="218" spans="3:4">
      <c r="C218" s="331" t="s">
        <v>195</v>
      </c>
      <c r="D218" s="569"/>
    </row>
    <row r="219" spans="3:4">
      <c r="C219" s="331" t="s">
        <v>197</v>
      </c>
      <c r="D219" s="331" t="s">
        <v>273</v>
      </c>
    </row>
    <row r="220" spans="3:4">
      <c r="C220" s="331" t="s">
        <v>199</v>
      </c>
      <c r="D220" s="331" t="s">
        <v>327</v>
      </c>
    </row>
    <row r="221" spans="3:4">
      <c r="C221" s="331" t="s">
        <v>201</v>
      </c>
      <c r="D221" s="331" t="s">
        <v>328</v>
      </c>
    </row>
    <row r="222" spans="3:4">
      <c r="C222" s="331" t="s">
        <v>202</v>
      </c>
      <c r="D222" s="331" t="s">
        <v>329</v>
      </c>
    </row>
    <row r="223" spans="3:4" ht="24">
      <c r="C223" s="569" t="s">
        <v>203</v>
      </c>
      <c r="D223" s="331" t="s">
        <v>330</v>
      </c>
    </row>
    <row r="224" spans="3:4" ht="24">
      <c r="C224" s="569"/>
      <c r="D224" s="331" t="s">
        <v>277</v>
      </c>
    </row>
    <row r="225" spans="3:4">
      <c r="C225" s="569"/>
      <c r="D225" s="331" t="s">
        <v>278</v>
      </c>
    </row>
    <row r="226" spans="3:4" ht="36">
      <c r="C226" s="569"/>
      <c r="D226" s="331" t="s">
        <v>331</v>
      </c>
    </row>
    <row r="227" spans="3:4">
      <c r="C227" s="569"/>
      <c r="D227" s="335" t="s">
        <v>280</v>
      </c>
    </row>
    <row r="228" spans="3:4">
      <c r="C228" s="569"/>
      <c r="D228" s="335" t="s">
        <v>315</v>
      </c>
    </row>
    <row r="229" spans="3:4">
      <c r="C229" s="331" t="s">
        <v>211</v>
      </c>
      <c r="D229" s="331" t="s">
        <v>282</v>
      </c>
    </row>
    <row r="230" spans="3:4">
      <c r="C230" s="331" t="s">
        <v>213</v>
      </c>
      <c r="D230" s="331" t="s">
        <v>214</v>
      </c>
    </row>
    <row r="231" spans="3:4">
      <c r="C231" s="331" t="s">
        <v>215</v>
      </c>
      <c r="D231" s="331" t="s">
        <v>216</v>
      </c>
    </row>
    <row r="232" spans="3:4">
      <c r="C232" s="331" t="s">
        <v>217</v>
      </c>
      <c r="D232" s="331" t="s">
        <v>303</v>
      </c>
    </row>
    <row r="233" spans="3:4">
      <c r="C233" s="331" t="s">
        <v>219</v>
      </c>
      <c r="D233" s="331" t="s">
        <v>214</v>
      </c>
    </row>
    <row r="234" spans="3:4">
      <c r="C234" s="331" t="s">
        <v>220</v>
      </c>
      <c r="D234" s="331" t="s">
        <v>214</v>
      </c>
    </row>
    <row r="235" spans="3:4">
      <c r="C235" s="331" t="s">
        <v>222</v>
      </c>
      <c r="D235" s="331" t="s">
        <v>214</v>
      </c>
    </row>
    <row r="236" spans="3:4">
      <c r="C236" s="569" t="s">
        <v>224</v>
      </c>
      <c r="D236" s="569"/>
    </row>
    <row r="238" spans="3:4" ht="22.8">
      <c r="C238" s="331" t="s">
        <v>272</v>
      </c>
      <c r="D238" s="330" t="s">
        <v>332</v>
      </c>
    </row>
    <row r="239" spans="3:4">
      <c r="C239" s="331" t="s">
        <v>191</v>
      </c>
      <c r="D239" s="331" t="s">
        <v>192</v>
      </c>
    </row>
    <row r="240" spans="3:4">
      <c r="C240" s="331" t="s">
        <v>298</v>
      </c>
      <c r="D240" s="569" t="s">
        <v>299</v>
      </c>
    </row>
    <row r="241" spans="3:4">
      <c r="C241" s="331" t="s">
        <v>194</v>
      </c>
      <c r="D241" s="569"/>
    </row>
    <row r="242" spans="3:4">
      <c r="C242" s="331" t="s">
        <v>195</v>
      </c>
      <c r="D242" s="569"/>
    </row>
    <row r="243" spans="3:4">
      <c r="C243" s="331" t="s">
        <v>197</v>
      </c>
      <c r="D243" s="331" t="s">
        <v>273</v>
      </c>
    </row>
    <row r="244" spans="3:4">
      <c r="C244" s="331" t="s">
        <v>199</v>
      </c>
      <c r="D244" s="331" t="s">
        <v>327</v>
      </c>
    </row>
    <row r="245" spans="3:4">
      <c r="C245" s="331" t="s">
        <v>201</v>
      </c>
      <c r="D245" s="331" t="s">
        <v>328</v>
      </c>
    </row>
    <row r="246" spans="3:4">
      <c r="C246" s="331" t="s">
        <v>202</v>
      </c>
      <c r="D246" s="331" t="s">
        <v>59</v>
      </c>
    </row>
    <row r="247" spans="3:4" ht="36">
      <c r="C247" s="569" t="s">
        <v>203</v>
      </c>
      <c r="D247" s="331" t="s">
        <v>333</v>
      </c>
    </row>
    <row r="248" spans="3:4" ht="24">
      <c r="C248" s="569"/>
      <c r="D248" s="331" t="s">
        <v>277</v>
      </c>
    </row>
    <row r="249" spans="3:4">
      <c r="C249" s="569"/>
      <c r="D249" s="331" t="s">
        <v>278</v>
      </c>
    </row>
    <row r="250" spans="3:4">
      <c r="C250" s="569"/>
      <c r="D250" s="331" t="s">
        <v>279</v>
      </c>
    </row>
    <row r="251" spans="3:4" ht="48">
      <c r="C251" s="569"/>
      <c r="D251" s="331" t="s">
        <v>334</v>
      </c>
    </row>
    <row r="252" spans="3:4">
      <c r="C252" s="569"/>
      <c r="D252" s="335" t="s">
        <v>280</v>
      </c>
    </row>
    <row r="253" spans="3:4">
      <c r="C253" s="569"/>
      <c r="D253" s="335" t="s">
        <v>315</v>
      </c>
    </row>
    <row r="254" spans="3:4">
      <c r="C254" s="331" t="s">
        <v>211</v>
      </c>
      <c r="D254" s="331" t="s">
        <v>282</v>
      </c>
    </row>
    <row r="255" spans="3:4">
      <c r="C255" s="331" t="s">
        <v>213</v>
      </c>
      <c r="D255" s="331" t="s">
        <v>214</v>
      </c>
    </row>
    <row r="256" spans="3:4">
      <c r="C256" s="331" t="s">
        <v>215</v>
      </c>
      <c r="D256" s="331" t="s">
        <v>216</v>
      </c>
    </row>
    <row r="257" spans="3:4">
      <c r="C257" s="331" t="s">
        <v>217</v>
      </c>
      <c r="D257" s="331" t="s">
        <v>303</v>
      </c>
    </row>
    <row r="258" spans="3:4">
      <c r="C258" s="331" t="s">
        <v>219</v>
      </c>
      <c r="D258" s="331" t="s">
        <v>214</v>
      </c>
    </row>
    <row r="259" spans="3:4">
      <c r="C259" s="331" t="s">
        <v>220</v>
      </c>
      <c r="D259" s="331" t="s">
        <v>214</v>
      </c>
    </row>
    <row r="260" spans="3:4">
      <c r="C260" s="331" t="s">
        <v>222</v>
      </c>
      <c r="D260" s="331" t="s">
        <v>214</v>
      </c>
    </row>
    <row r="261" spans="3:4">
      <c r="C261" s="569" t="s">
        <v>224</v>
      </c>
      <c r="D261" s="569"/>
    </row>
    <row r="263" spans="3:4" ht="22.8">
      <c r="C263" s="331" t="s">
        <v>272</v>
      </c>
      <c r="D263" s="330" t="s">
        <v>335</v>
      </c>
    </row>
    <row r="264" spans="3:4">
      <c r="C264" s="331" t="s">
        <v>191</v>
      </c>
      <c r="D264" s="331" t="s">
        <v>192</v>
      </c>
    </row>
    <row r="265" spans="3:4">
      <c r="C265" s="331" t="s">
        <v>298</v>
      </c>
      <c r="D265" s="569" t="s">
        <v>299</v>
      </c>
    </row>
    <row r="266" spans="3:4">
      <c r="C266" s="331" t="s">
        <v>194</v>
      </c>
      <c r="D266" s="569"/>
    </row>
    <row r="267" spans="3:4">
      <c r="C267" s="331" t="s">
        <v>195</v>
      </c>
      <c r="D267" s="569"/>
    </row>
    <row r="268" spans="3:4">
      <c r="C268" s="331" t="s">
        <v>197</v>
      </c>
      <c r="D268" s="331" t="s">
        <v>273</v>
      </c>
    </row>
    <row r="269" spans="3:4">
      <c r="C269" s="331" t="s">
        <v>199</v>
      </c>
      <c r="D269" s="331" t="s">
        <v>327</v>
      </c>
    </row>
    <row r="270" spans="3:4">
      <c r="C270" s="331" t="s">
        <v>201</v>
      </c>
      <c r="D270" s="331" t="s">
        <v>328</v>
      </c>
    </row>
    <row r="271" spans="3:4">
      <c r="C271" s="331" t="s">
        <v>202</v>
      </c>
      <c r="D271" s="331" t="s">
        <v>62</v>
      </c>
    </row>
    <row r="272" spans="3:4" ht="24">
      <c r="C272" s="569" t="s">
        <v>203</v>
      </c>
      <c r="D272" s="331" t="s">
        <v>336</v>
      </c>
    </row>
    <row r="273" spans="3:4" ht="24">
      <c r="C273" s="569"/>
      <c r="D273" s="331" t="s">
        <v>277</v>
      </c>
    </row>
    <row r="274" spans="3:4">
      <c r="C274" s="569"/>
      <c r="D274" s="331" t="s">
        <v>278</v>
      </c>
    </row>
    <row r="275" spans="3:4">
      <c r="C275" s="569"/>
      <c r="D275" s="331" t="s">
        <v>279</v>
      </c>
    </row>
    <row r="276" spans="3:4" ht="48">
      <c r="C276" s="569"/>
      <c r="D276" s="331" t="s">
        <v>337</v>
      </c>
    </row>
    <row r="277" spans="3:4">
      <c r="C277" s="569"/>
      <c r="D277" s="335" t="s">
        <v>280</v>
      </c>
    </row>
    <row r="278" spans="3:4">
      <c r="C278" s="569"/>
      <c r="D278" s="335" t="s">
        <v>315</v>
      </c>
    </row>
    <row r="279" spans="3:4">
      <c r="C279" s="331" t="s">
        <v>211</v>
      </c>
      <c r="D279" s="331" t="s">
        <v>282</v>
      </c>
    </row>
    <row r="280" spans="3:4">
      <c r="C280" s="331" t="s">
        <v>213</v>
      </c>
      <c r="D280" s="331" t="s">
        <v>214</v>
      </c>
    </row>
    <row r="281" spans="3:4">
      <c r="C281" s="331" t="s">
        <v>215</v>
      </c>
      <c r="D281" s="331" t="s">
        <v>216</v>
      </c>
    </row>
    <row r="282" spans="3:4">
      <c r="C282" s="331" t="s">
        <v>217</v>
      </c>
      <c r="D282" s="331" t="s">
        <v>303</v>
      </c>
    </row>
    <row r="283" spans="3:4">
      <c r="C283" s="331" t="s">
        <v>219</v>
      </c>
      <c r="D283" s="331" t="s">
        <v>214</v>
      </c>
    </row>
    <row r="284" spans="3:4">
      <c r="C284" s="331" t="s">
        <v>220</v>
      </c>
      <c r="D284" s="331" t="s">
        <v>214</v>
      </c>
    </row>
    <row r="285" spans="3:4">
      <c r="C285" s="331" t="s">
        <v>222</v>
      </c>
      <c r="D285" s="331" t="s">
        <v>214</v>
      </c>
    </row>
    <row r="286" spans="3:4">
      <c r="C286" s="569" t="s">
        <v>224</v>
      </c>
      <c r="D286" s="569"/>
    </row>
    <row r="288" spans="3:4" ht="22.8">
      <c r="C288" s="331" t="s">
        <v>272</v>
      </c>
      <c r="D288" s="330" t="s">
        <v>338</v>
      </c>
    </row>
    <row r="289" spans="3:4">
      <c r="C289" s="331" t="s">
        <v>191</v>
      </c>
      <c r="D289" s="331" t="s">
        <v>192</v>
      </c>
    </row>
    <row r="290" spans="3:4">
      <c r="C290" s="331" t="s">
        <v>193</v>
      </c>
      <c r="D290" s="569" t="s">
        <v>227</v>
      </c>
    </row>
    <row r="291" spans="3:4">
      <c r="C291" s="331" t="s">
        <v>194</v>
      </c>
      <c r="D291" s="569"/>
    </row>
    <row r="292" spans="3:4">
      <c r="C292" s="331" t="s">
        <v>195</v>
      </c>
      <c r="D292" s="569"/>
    </row>
    <row r="293" spans="3:4">
      <c r="C293" s="331" t="s">
        <v>197</v>
      </c>
      <c r="D293" s="331" t="s">
        <v>273</v>
      </c>
    </row>
    <row r="294" spans="3:4">
      <c r="C294" s="331" t="s">
        <v>199</v>
      </c>
      <c r="D294" s="331" t="s">
        <v>339</v>
      </c>
    </row>
    <row r="295" spans="3:4">
      <c r="C295" s="331" t="s">
        <v>201</v>
      </c>
      <c r="D295" s="331" t="s">
        <v>68</v>
      </c>
    </row>
    <row r="296" spans="3:4">
      <c r="C296" s="569" t="s">
        <v>202</v>
      </c>
      <c r="D296" s="569"/>
    </row>
    <row r="297" spans="3:4" ht="36">
      <c r="C297" s="569" t="s">
        <v>203</v>
      </c>
      <c r="D297" s="331" t="s">
        <v>340</v>
      </c>
    </row>
    <row r="298" spans="3:4" ht="24">
      <c r="C298" s="569"/>
      <c r="D298" s="331" t="s">
        <v>277</v>
      </c>
    </row>
    <row r="299" spans="3:4">
      <c r="C299" s="569"/>
      <c r="D299" s="331" t="s">
        <v>278</v>
      </c>
    </row>
    <row r="300" spans="3:4">
      <c r="C300" s="569"/>
      <c r="D300" s="331" t="s">
        <v>341</v>
      </c>
    </row>
    <row r="301" spans="3:4">
      <c r="C301" s="569"/>
      <c r="D301" s="331" t="s">
        <v>342</v>
      </c>
    </row>
    <row r="302" spans="3:4">
      <c r="C302" s="569"/>
      <c r="D302" s="335" t="s">
        <v>280</v>
      </c>
    </row>
    <row r="303" spans="3:4">
      <c r="C303" s="569"/>
      <c r="D303" s="335" t="s">
        <v>315</v>
      </c>
    </row>
    <row r="304" spans="3:4">
      <c r="C304" s="331" t="s">
        <v>211</v>
      </c>
      <c r="D304" s="331" t="s">
        <v>282</v>
      </c>
    </row>
    <row r="305" spans="3:4">
      <c r="C305" s="331" t="s">
        <v>213</v>
      </c>
      <c r="D305" s="331" t="s">
        <v>214</v>
      </c>
    </row>
    <row r="306" spans="3:4">
      <c r="C306" s="331" t="s">
        <v>215</v>
      </c>
      <c r="D306" s="331" t="s">
        <v>216</v>
      </c>
    </row>
    <row r="307" spans="3:4">
      <c r="C307" s="331" t="s">
        <v>217</v>
      </c>
      <c r="D307" s="331" t="s">
        <v>303</v>
      </c>
    </row>
    <row r="308" spans="3:4">
      <c r="C308" s="331" t="s">
        <v>244</v>
      </c>
      <c r="D308" s="331" t="s">
        <v>214</v>
      </c>
    </row>
    <row r="309" spans="3:4">
      <c r="C309" s="331" t="s">
        <v>220</v>
      </c>
      <c r="D309" s="331" t="s">
        <v>214</v>
      </c>
    </row>
    <row r="310" spans="3:4">
      <c r="C310" s="331" t="s">
        <v>222</v>
      </c>
      <c r="D310" s="331" t="s">
        <v>214</v>
      </c>
    </row>
    <row r="311" spans="3:4">
      <c r="C311" s="569" t="s">
        <v>224</v>
      </c>
      <c r="D311" s="569"/>
    </row>
    <row r="313" spans="3:4" ht="22.8">
      <c r="C313" s="331" t="s">
        <v>272</v>
      </c>
      <c r="D313" s="349" t="s">
        <v>354</v>
      </c>
    </row>
    <row r="314" spans="3:4">
      <c r="C314" s="331" t="s">
        <v>191</v>
      </c>
      <c r="D314" s="331" t="s">
        <v>192</v>
      </c>
    </row>
    <row r="315" spans="3:4">
      <c r="C315" s="331" t="s">
        <v>298</v>
      </c>
      <c r="D315" s="569" t="s">
        <v>196</v>
      </c>
    </row>
    <row r="316" spans="3:4">
      <c r="C316" s="331" t="s">
        <v>194</v>
      </c>
      <c r="D316" s="569"/>
    </row>
    <row r="317" spans="3:4">
      <c r="C317" s="331" t="s">
        <v>195</v>
      </c>
      <c r="D317" s="569"/>
    </row>
    <row r="318" spans="3:4">
      <c r="C318" s="331" t="s">
        <v>197</v>
      </c>
      <c r="D318" s="331" t="s">
        <v>273</v>
      </c>
    </row>
    <row r="319" spans="3:4">
      <c r="C319" s="331" t="s">
        <v>199</v>
      </c>
      <c r="D319" s="331" t="s">
        <v>351</v>
      </c>
    </row>
    <row r="320" spans="3:4">
      <c r="C320" s="331" t="s">
        <v>201</v>
      </c>
      <c r="D320" s="331" t="s">
        <v>352</v>
      </c>
    </row>
    <row r="321" spans="3:4">
      <c r="C321" s="331" t="s">
        <v>202</v>
      </c>
      <c r="D321" s="331" t="s">
        <v>263</v>
      </c>
    </row>
    <row r="322" spans="3:4" ht="24">
      <c r="C322" s="569" t="s">
        <v>203</v>
      </c>
      <c r="D322" s="331" t="s">
        <v>353</v>
      </c>
    </row>
    <row r="323" spans="3:4" ht="24">
      <c r="C323" s="569"/>
      <c r="D323" s="331" t="s">
        <v>277</v>
      </c>
    </row>
    <row r="324" spans="3:4">
      <c r="C324" s="569"/>
      <c r="D324" s="331" t="s">
        <v>278</v>
      </c>
    </row>
    <row r="325" spans="3:4">
      <c r="C325" s="569"/>
      <c r="D325" s="331" t="s">
        <v>341</v>
      </c>
    </row>
    <row r="326" spans="3:4">
      <c r="C326" s="569"/>
      <c r="D326" s="331" t="s">
        <v>342</v>
      </c>
    </row>
    <row r="327" spans="3:4">
      <c r="C327" s="569"/>
      <c r="D327" s="335" t="s">
        <v>280</v>
      </c>
    </row>
    <row r="328" spans="3:4">
      <c r="C328" s="569"/>
      <c r="D328" s="335" t="s">
        <v>315</v>
      </c>
    </row>
    <row r="329" spans="3:4">
      <c r="C329" s="331" t="s">
        <v>211</v>
      </c>
      <c r="D329" s="331" t="s">
        <v>282</v>
      </c>
    </row>
    <row r="330" spans="3:4">
      <c r="C330" s="569" t="s">
        <v>213</v>
      </c>
      <c r="D330" s="569"/>
    </row>
    <row r="331" spans="3:4">
      <c r="C331" s="331" t="s">
        <v>215</v>
      </c>
      <c r="D331" s="331" t="s">
        <v>216</v>
      </c>
    </row>
    <row r="332" spans="3:4">
      <c r="C332" s="331" t="s">
        <v>217</v>
      </c>
      <c r="D332" s="331" t="s">
        <v>303</v>
      </c>
    </row>
    <row r="333" spans="3:4">
      <c r="C333" s="331" t="s">
        <v>219</v>
      </c>
      <c r="D333" s="331" t="s">
        <v>214</v>
      </c>
    </row>
    <row r="334" spans="3:4">
      <c r="C334" s="331" t="s">
        <v>220</v>
      </c>
      <c r="D334" s="331" t="s">
        <v>214</v>
      </c>
    </row>
    <row r="335" spans="3:4">
      <c r="C335" s="331" t="s">
        <v>222</v>
      </c>
      <c r="D335" s="331" t="s">
        <v>214</v>
      </c>
    </row>
    <row r="336" spans="3:4">
      <c r="C336" s="331" t="s">
        <v>224</v>
      </c>
      <c r="D336" s="331"/>
    </row>
    <row r="338" spans="3:4" ht="22.8">
      <c r="C338" s="331" t="s">
        <v>272</v>
      </c>
      <c r="D338" s="330" t="s">
        <v>355</v>
      </c>
    </row>
    <row r="339" spans="3:4">
      <c r="C339" s="331" t="s">
        <v>191</v>
      </c>
      <c r="D339" s="331" t="s">
        <v>192</v>
      </c>
    </row>
    <row r="340" spans="3:4">
      <c r="C340" s="331" t="s">
        <v>193</v>
      </c>
      <c r="D340" s="569" t="s">
        <v>196</v>
      </c>
    </row>
    <row r="341" spans="3:4">
      <c r="C341" s="331" t="s">
        <v>194</v>
      </c>
      <c r="D341" s="569"/>
    </row>
    <row r="342" spans="3:4">
      <c r="C342" s="331" t="s">
        <v>195</v>
      </c>
      <c r="D342" s="569"/>
    </row>
    <row r="343" spans="3:4">
      <c r="C343" s="331" t="s">
        <v>197</v>
      </c>
      <c r="D343" s="331" t="s">
        <v>273</v>
      </c>
    </row>
    <row r="344" spans="3:4">
      <c r="C344" s="331" t="s">
        <v>199</v>
      </c>
      <c r="D344" s="331" t="s">
        <v>351</v>
      </c>
    </row>
    <row r="345" spans="3:4">
      <c r="C345" s="331" t="s">
        <v>201</v>
      </c>
      <c r="D345" s="331" t="s">
        <v>352</v>
      </c>
    </row>
    <row r="346" spans="3:4">
      <c r="C346" s="331" t="s">
        <v>202</v>
      </c>
      <c r="D346" s="331" t="s">
        <v>356</v>
      </c>
    </row>
    <row r="347" spans="3:4" ht="36">
      <c r="C347" s="569" t="s">
        <v>203</v>
      </c>
      <c r="D347" s="331" t="s">
        <v>357</v>
      </c>
    </row>
    <row r="348" spans="3:4" ht="36">
      <c r="C348" s="569"/>
      <c r="D348" s="331" t="s">
        <v>358</v>
      </c>
    </row>
    <row r="349" spans="3:4">
      <c r="C349" s="569"/>
      <c r="D349" s="335" t="s">
        <v>280</v>
      </c>
    </row>
    <row r="350" spans="3:4">
      <c r="C350" s="569"/>
      <c r="D350" s="335" t="s">
        <v>315</v>
      </c>
    </row>
    <row r="351" spans="3:4">
      <c r="C351" s="331" t="s">
        <v>211</v>
      </c>
      <c r="D351" s="331" t="s">
        <v>240</v>
      </c>
    </row>
    <row r="352" spans="3:4">
      <c r="C352" s="331" t="s">
        <v>213</v>
      </c>
      <c r="D352" s="331" t="s">
        <v>359</v>
      </c>
    </row>
    <row r="353" spans="3:4">
      <c r="C353" s="331" t="s">
        <v>215</v>
      </c>
      <c r="D353" s="331" t="s">
        <v>216</v>
      </c>
    </row>
    <row r="354" spans="3:4">
      <c r="C354" s="331" t="s">
        <v>217</v>
      </c>
      <c r="D354" s="331" t="s">
        <v>303</v>
      </c>
    </row>
    <row r="355" spans="3:4">
      <c r="C355" s="331" t="s">
        <v>219</v>
      </c>
      <c r="D355" s="331" t="s">
        <v>214</v>
      </c>
    </row>
    <row r="356" spans="3:4">
      <c r="C356" s="331" t="s">
        <v>220</v>
      </c>
      <c r="D356" s="331" t="s">
        <v>214</v>
      </c>
    </row>
    <row r="357" spans="3:4">
      <c r="C357" s="331" t="s">
        <v>222</v>
      </c>
      <c r="D357" s="331" t="s">
        <v>214</v>
      </c>
    </row>
    <row r="358" spans="3:4">
      <c r="C358" s="329"/>
      <c r="D358" s="329"/>
    </row>
    <row r="359" spans="3:4" ht="22.8">
      <c r="C359" s="331" t="s">
        <v>272</v>
      </c>
      <c r="D359" s="330" t="s">
        <v>362</v>
      </c>
    </row>
    <row r="360" spans="3:4">
      <c r="C360" s="331" t="s">
        <v>191</v>
      </c>
      <c r="D360" s="331" t="s">
        <v>192</v>
      </c>
    </row>
    <row r="361" spans="3:4">
      <c r="C361" s="331" t="s">
        <v>193</v>
      </c>
      <c r="D361" s="569" t="s">
        <v>196</v>
      </c>
    </row>
    <row r="362" spans="3:4">
      <c r="C362" s="331" t="s">
        <v>194</v>
      </c>
      <c r="D362" s="569"/>
    </row>
    <row r="363" spans="3:4">
      <c r="C363" s="331" t="s">
        <v>195</v>
      </c>
      <c r="D363" s="569"/>
    </row>
    <row r="364" spans="3:4">
      <c r="C364" s="331" t="s">
        <v>197</v>
      </c>
      <c r="D364" s="331" t="s">
        <v>273</v>
      </c>
    </row>
    <row r="365" spans="3:4">
      <c r="C365" s="331" t="s">
        <v>199</v>
      </c>
      <c r="D365" s="331" t="s">
        <v>351</v>
      </c>
    </row>
    <row r="366" spans="3:4">
      <c r="C366" s="331" t="s">
        <v>201</v>
      </c>
      <c r="D366" s="331" t="s">
        <v>74</v>
      </c>
    </row>
    <row r="367" spans="3:4">
      <c r="C367" s="331" t="s">
        <v>202</v>
      </c>
      <c r="D367" s="331" t="s">
        <v>265</v>
      </c>
    </row>
    <row r="368" spans="3:4" ht="24">
      <c r="C368" s="569" t="s">
        <v>203</v>
      </c>
      <c r="D368" s="331" t="s">
        <v>360</v>
      </c>
    </row>
    <row r="369" spans="3:4" ht="24">
      <c r="C369" s="569"/>
      <c r="D369" s="331" t="s">
        <v>277</v>
      </c>
    </row>
    <row r="370" spans="3:4">
      <c r="C370" s="569"/>
      <c r="D370" s="331" t="s">
        <v>278</v>
      </c>
    </row>
    <row r="371" spans="3:4">
      <c r="C371" s="569"/>
      <c r="D371" s="331" t="s">
        <v>341</v>
      </c>
    </row>
    <row r="372" spans="3:4">
      <c r="C372" s="569"/>
      <c r="D372" s="331" t="s">
        <v>361</v>
      </c>
    </row>
    <row r="373" spans="3:4">
      <c r="C373" s="569"/>
      <c r="D373" s="331" t="s">
        <v>342</v>
      </c>
    </row>
    <row r="374" spans="3:4">
      <c r="C374" s="569"/>
      <c r="D374" s="335" t="s">
        <v>280</v>
      </c>
    </row>
    <row r="375" spans="3:4">
      <c r="C375" s="569"/>
      <c r="D375" s="335" t="s">
        <v>315</v>
      </c>
    </row>
    <row r="376" spans="3:4">
      <c r="C376" s="331" t="s">
        <v>211</v>
      </c>
      <c r="D376" s="331" t="s">
        <v>282</v>
      </c>
    </row>
    <row r="377" spans="3:4">
      <c r="C377" s="569" t="s">
        <v>213</v>
      </c>
      <c r="D377" s="569"/>
    </row>
    <row r="378" spans="3:4">
      <c r="C378" s="331" t="s">
        <v>215</v>
      </c>
      <c r="D378" s="331" t="s">
        <v>216</v>
      </c>
    </row>
    <row r="379" spans="3:4">
      <c r="C379" s="331" t="s">
        <v>217</v>
      </c>
      <c r="D379" s="331" t="s">
        <v>303</v>
      </c>
    </row>
    <row r="380" spans="3:4">
      <c r="C380" s="331" t="s">
        <v>219</v>
      </c>
      <c r="D380" s="331" t="s">
        <v>214</v>
      </c>
    </row>
    <row r="381" spans="3:4">
      <c r="C381" s="331" t="s">
        <v>220</v>
      </c>
      <c r="D381" s="331" t="s">
        <v>214</v>
      </c>
    </row>
    <row r="382" spans="3:4">
      <c r="C382" s="331" t="s">
        <v>222</v>
      </c>
      <c r="D382" s="331" t="s">
        <v>214</v>
      </c>
    </row>
    <row r="383" spans="3:4">
      <c r="C383" s="569" t="s">
        <v>224</v>
      </c>
      <c r="D383" s="569"/>
    </row>
    <row r="385" spans="3:4">
      <c r="C385" s="331" t="s">
        <v>272</v>
      </c>
      <c r="D385" s="330" t="s">
        <v>363</v>
      </c>
    </row>
    <row r="386" spans="3:4">
      <c r="C386" s="331" t="s">
        <v>191</v>
      </c>
      <c r="D386" s="331" t="s">
        <v>192</v>
      </c>
    </row>
    <row r="387" spans="3:4">
      <c r="C387" s="331" t="s">
        <v>193</v>
      </c>
      <c r="D387" s="569" t="s">
        <v>196</v>
      </c>
    </row>
    <row r="388" spans="3:4">
      <c r="C388" s="331" t="s">
        <v>194</v>
      </c>
      <c r="D388" s="569"/>
    </row>
    <row r="389" spans="3:4">
      <c r="C389" s="331" t="s">
        <v>195</v>
      </c>
      <c r="D389" s="569"/>
    </row>
    <row r="390" spans="3:4">
      <c r="C390" s="331" t="s">
        <v>197</v>
      </c>
      <c r="D390" s="331" t="s">
        <v>273</v>
      </c>
    </row>
    <row r="391" spans="3:4">
      <c r="C391" s="331" t="s">
        <v>199</v>
      </c>
      <c r="D391" s="331" t="s">
        <v>351</v>
      </c>
    </row>
    <row r="392" spans="3:4">
      <c r="C392" s="331" t="s">
        <v>201</v>
      </c>
      <c r="D392" s="331" t="s">
        <v>74</v>
      </c>
    </row>
    <row r="393" spans="3:4">
      <c r="C393" s="331" t="s">
        <v>202</v>
      </c>
      <c r="D393" s="331" t="s">
        <v>264</v>
      </c>
    </row>
    <row r="394" spans="3:4" ht="36">
      <c r="C394" s="569" t="s">
        <v>203</v>
      </c>
      <c r="D394" s="331" t="s">
        <v>364</v>
      </c>
    </row>
    <row r="395" spans="3:4" ht="24">
      <c r="C395" s="569"/>
      <c r="D395" s="331" t="s">
        <v>365</v>
      </c>
    </row>
    <row r="396" spans="3:4">
      <c r="C396" s="569"/>
      <c r="D396" s="335" t="s">
        <v>280</v>
      </c>
    </row>
    <row r="397" spans="3:4">
      <c r="C397" s="569"/>
      <c r="D397" s="335" t="s">
        <v>315</v>
      </c>
    </row>
    <row r="398" spans="3:4">
      <c r="C398" s="331" t="s">
        <v>211</v>
      </c>
      <c r="D398" s="331" t="s">
        <v>240</v>
      </c>
    </row>
    <row r="399" spans="3:4">
      <c r="C399" s="331" t="s">
        <v>213</v>
      </c>
      <c r="D399" s="331" t="s">
        <v>367</v>
      </c>
    </row>
    <row r="400" spans="3:4">
      <c r="C400" s="331" t="s">
        <v>215</v>
      </c>
      <c r="D400" s="331" t="s">
        <v>216</v>
      </c>
    </row>
    <row r="401" spans="3:4" ht="27.6">
      <c r="C401" s="331" t="s">
        <v>217</v>
      </c>
      <c r="D401" s="331" t="s">
        <v>366</v>
      </c>
    </row>
    <row r="402" spans="3:4">
      <c r="C402" s="331" t="s">
        <v>219</v>
      </c>
      <c r="D402" s="331" t="s">
        <v>214</v>
      </c>
    </row>
    <row r="403" spans="3:4">
      <c r="C403" s="331" t="s">
        <v>220</v>
      </c>
      <c r="D403" s="331" t="s">
        <v>214</v>
      </c>
    </row>
    <row r="404" spans="3:4">
      <c r="C404" s="331" t="s">
        <v>222</v>
      </c>
      <c r="D404" s="331" t="s">
        <v>214</v>
      </c>
    </row>
    <row r="405" spans="3:4">
      <c r="C405" s="569" t="s">
        <v>224</v>
      </c>
      <c r="D405" s="569"/>
    </row>
    <row r="407" spans="3:4">
      <c r="C407" s="331" t="s">
        <v>272</v>
      </c>
      <c r="D407" s="330" t="s">
        <v>374</v>
      </c>
    </row>
    <row r="408" spans="3:4">
      <c r="C408" s="331" t="s">
        <v>191</v>
      </c>
      <c r="D408" s="331" t="s">
        <v>192</v>
      </c>
    </row>
    <row r="409" spans="3:4">
      <c r="C409" s="331" t="s">
        <v>298</v>
      </c>
      <c r="D409" s="569" t="s">
        <v>196</v>
      </c>
    </row>
    <row r="410" spans="3:4">
      <c r="C410" s="331" t="s">
        <v>194</v>
      </c>
      <c r="D410" s="569"/>
    </row>
    <row r="411" spans="3:4">
      <c r="C411" s="331" t="s">
        <v>195</v>
      </c>
      <c r="D411" s="569"/>
    </row>
    <row r="412" spans="3:4">
      <c r="C412" s="331" t="s">
        <v>197</v>
      </c>
      <c r="D412" s="331" t="s">
        <v>273</v>
      </c>
    </row>
    <row r="413" spans="3:4">
      <c r="C413" s="331" t="s">
        <v>199</v>
      </c>
      <c r="D413" s="331" t="s">
        <v>369</v>
      </c>
    </row>
    <row r="414" spans="3:4">
      <c r="C414" s="331" t="s">
        <v>201</v>
      </c>
      <c r="D414" s="331" t="s">
        <v>370</v>
      </c>
    </row>
    <row r="415" spans="3:4">
      <c r="C415" s="331" t="s">
        <v>202</v>
      </c>
      <c r="D415" s="331" t="s">
        <v>371</v>
      </c>
    </row>
    <row r="416" spans="3:4" ht="24">
      <c r="C416" s="569" t="s">
        <v>203</v>
      </c>
      <c r="D416" s="331" t="s">
        <v>372</v>
      </c>
    </row>
    <row r="417" spans="3:4" ht="24">
      <c r="C417" s="569"/>
      <c r="D417" s="331" t="s">
        <v>277</v>
      </c>
    </row>
    <row r="418" spans="3:4">
      <c r="C418" s="569"/>
      <c r="D418" s="331" t="s">
        <v>278</v>
      </c>
    </row>
    <row r="419" spans="3:4">
      <c r="C419" s="569"/>
      <c r="D419" s="331" t="s">
        <v>373</v>
      </c>
    </row>
    <row r="420" spans="3:4">
      <c r="C420" s="569"/>
      <c r="D420" s="335" t="s">
        <v>280</v>
      </c>
    </row>
    <row r="421" spans="3:4">
      <c r="C421" s="569"/>
      <c r="D421" s="335" t="s">
        <v>315</v>
      </c>
    </row>
    <row r="422" spans="3:4">
      <c r="C422" s="331" t="s">
        <v>211</v>
      </c>
      <c r="D422" s="331" t="s">
        <v>282</v>
      </c>
    </row>
    <row r="423" spans="3:4">
      <c r="C423" s="331" t="s">
        <v>213</v>
      </c>
      <c r="D423" s="331" t="s">
        <v>214</v>
      </c>
    </row>
    <row r="424" spans="3:4">
      <c r="C424" s="331" t="s">
        <v>215</v>
      </c>
      <c r="D424" s="331" t="s">
        <v>216</v>
      </c>
    </row>
    <row r="425" spans="3:4">
      <c r="C425" s="331" t="s">
        <v>217</v>
      </c>
      <c r="D425" s="331" t="s">
        <v>303</v>
      </c>
    </row>
    <row r="426" spans="3:4">
      <c r="C426" s="331" t="s">
        <v>244</v>
      </c>
      <c r="D426" s="331" t="s">
        <v>214</v>
      </c>
    </row>
    <row r="427" spans="3:4">
      <c r="C427" s="331" t="s">
        <v>220</v>
      </c>
      <c r="D427" s="331" t="s">
        <v>214</v>
      </c>
    </row>
    <row r="428" spans="3:4">
      <c r="C428" s="331" t="s">
        <v>222</v>
      </c>
      <c r="D428" s="331" t="s">
        <v>214</v>
      </c>
    </row>
    <row r="429" spans="3:4">
      <c r="C429" s="569" t="s">
        <v>224</v>
      </c>
      <c r="D429" s="569"/>
    </row>
    <row r="431" spans="3:4">
      <c r="C431" s="331" t="s">
        <v>272</v>
      </c>
      <c r="D431" s="330" t="s">
        <v>375</v>
      </c>
    </row>
    <row r="432" spans="3:4">
      <c r="C432" s="331" t="s">
        <v>191</v>
      </c>
      <c r="D432" s="331" t="s">
        <v>192</v>
      </c>
    </row>
    <row r="433" spans="3:4">
      <c r="C433" s="331" t="s">
        <v>193</v>
      </c>
      <c r="D433" s="569" t="s">
        <v>196</v>
      </c>
    </row>
    <row r="434" spans="3:4">
      <c r="C434" s="331" t="s">
        <v>194</v>
      </c>
      <c r="D434" s="569"/>
    </row>
    <row r="435" spans="3:4">
      <c r="C435" s="331" t="s">
        <v>195</v>
      </c>
      <c r="D435" s="569"/>
    </row>
    <row r="436" spans="3:4">
      <c r="C436" s="331" t="s">
        <v>197</v>
      </c>
      <c r="D436" s="331" t="s">
        <v>273</v>
      </c>
    </row>
    <row r="437" spans="3:4">
      <c r="C437" s="331" t="s">
        <v>199</v>
      </c>
      <c r="D437" s="331" t="s">
        <v>369</v>
      </c>
    </row>
    <row r="438" spans="3:4">
      <c r="C438" s="331" t="s">
        <v>201</v>
      </c>
      <c r="D438" s="331" t="s">
        <v>370</v>
      </c>
    </row>
    <row r="439" spans="3:4">
      <c r="C439" s="331" t="s">
        <v>202</v>
      </c>
      <c r="D439" s="331" t="s">
        <v>371</v>
      </c>
    </row>
    <row r="440" spans="3:4" ht="24">
      <c r="C440" s="569" t="s">
        <v>203</v>
      </c>
      <c r="D440" s="331" t="s">
        <v>376</v>
      </c>
    </row>
    <row r="441" spans="3:4" ht="24">
      <c r="C441" s="569"/>
      <c r="D441" s="331" t="s">
        <v>277</v>
      </c>
    </row>
    <row r="442" spans="3:4">
      <c r="C442" s="569"/>
      <c r="D442" s="331" t="s">
        <v>278</v>
      </c>
    </row>
    <row r="443" spans="3:4">
      <c r="C443" s="569"/>
      <c r="D443" s="331" t="s">
        <v>373</v>
      </c>
    </row>
    <row r="444" spans="3:4">
      <c r="C444" s="569"/>
      <c r="D444" s="335" t="s">
        <v>280</v>
      </c>
    </row>
    <row r="445" spans="3:4">
      <c r="C445" s="569"/>
      <c r="D445" s="335" t="s">
        <v>315</v>
      </c>
    </row>
    <row r="446" spans="3:4">
      <c r="C446" s="331" t="s">
        <v>211</v>
      </c>
      <c r="D446" s="331" t="s">
        <v>282</v>
      </c>
    </row>
    <row r="447" spans="3:4">
      <c r="C447" s="331" t="s">
        <v>213</v>
      </c>
      <c r="D447" s="331" t="s">
        <v>214</v>
      </c>
    </row>
    <row r="448" spans="3:4">
      <c r="C448" s="331" t="s">
        <v>215</v>
      </c>
      <c r="D448" s="331" t="s">
        <v>216</v>
      </c>
    </row>
    <row r="449" spans="3:4">
      <c r="C449" s="331" t="s">
        <v>217</v>
      </c>
      <c r="D449" s="331" t="s">
        <v>303</v>
      </c>
    </row>
    <row r="450" spans="3:4">
      <c r="C450" s="331" t="s">
        <v>219</v>
      </c>
      <c r="D450" s="331" t="s">
        <v>214</v>
      </c>
    </row>
    <row r="451" spans="3:4">
      <c r="C451" s="331" t="s">
        <v>220</v>
      </c>
      <c r="D451" s="331" t="s">
        <v>214</v>
      </c>
    </row>
    <row r="452" spans="3:4">
      <c r="C452" s="331" t="s">
        <v>222</v>
      </c>
      <c r="D452" s="331" t="s">
        <v>214</v>
      </c>
    </row>
    <row r="453" spans="3:4">
      <c r="C453" s="569" t="s">
        <v>224</v>
      </c>
      <c r="D453" s="569"/>
    </row>
    <row r="455" spans="3:4">
      <c r="C455" s="331" t="s">
        <v>272</v>
      </c>
      <c r="D455" s="351" t="s">
        <v>387</v>
      </c>
    </row>
    <row r="456" spans="3:4">
      <c r="C456" s="331" t="s">
        <v>191</v>
      </c>
      <c r="D456" s="331" t="s">
        <v>192</v>
      </c>
    </row>
    <row r="457" spans="3:4">
      <c r="C457" s="331" t="s">
        <v>193</v>
      </c>
      <c r="D457" s="569" t="s">
        <v>196</v>
      </c>
    </row>
    <row r="458" spans="3:4">
      <c r="C458" s="331" t="s">
        <v>194</v>
      </c>
      <c r="D458" s="569"/>
    </row>
    <row r="459" spans="3:4">
      <c r="C459" s="331" t="s">
        <v>195</v>
      </c>
      <c r="D459" s="569"/>
    </row>
    <row r="460" spans="3:4">
      <c r="C460" s="331" t="s">
        <v>197</v>
      </c>
      <c r="D460" s="331" t="s">
        <v>273</v>
      </c>
    </row>
    <row r="461" spans="3:4">
      <c r="C461" s="331" t="s">
        <v>199</v>
      </c>
      <c r="D461" s="331" t="s">
        <v>369</v>
      </c>
    </row>
    <row r="462" spans="3:4">
      <c r="C462" s="331" t="s">
        <v>201</v>
      </c>
      <c r="D462" s="331" t="s">
        <v>370</v>
      </c>
    </row>
    <row r="463" spans="3:4">
      <c r="C463" s="331" t="s">
        <v>202</v>
      </c>
      <c r="D463" s="331" t="s">
        <v>371</v>
      </c>
    </row>
    <row r="464" spans="3:4" ht="24">
      <c r="C464" s="569" t="s">
        <v>203</v>
      </c>
      <c r="D464" s="331" t="s">
        <v>377</v>
      </c>
    </row>
    <row r="465" spans="3:4" ht="24">
      <c r="C465" s="569"/>
      <c r="D465" s="331" t="s">
        <v>277</v>
      </c>
    </row>
    <row r="466" spans="3:4">
      <c r="C466" s="569"/>
      <c r="D466" s="331" t="s">
        <v>278</v>
      </c>
    </row>
    <row r="467" spans="3:4" ht="36">
      <c r="C467" s="569"/>
      <c r="D467" s="331" t="s">
        <v>378</v>
      </c>
    </row>
    <row r="468" spans="3:4">
      <c r="C468" s="569"/>
      <c r="D468" s="335" t="s">
        <v>280</v>
      </c>
    </row>
    <row r="469" spans="3:4">
      <c r="C469" s="569"/>
      <c r="D469" s="335" t="s">
        <v>315</v>
      </c>
    </row>
    <row r="470" spans="3:4">
      <c r="C470" s="331" t="s">
        <v>211</v>
      </c>
      <c r="D470" s="331" t="s">
        <v>282</v>
      </c>
    </row>
    <row r="471" spans="3:4">
      <c r="C471" s="331" t="s">
        <v>213</v>
      </c>
      <c r="D471" s="331" t="s">
        <v>214</v>
      </c>
    </row>
    <row r="472" spans="3:4">
      <c r="C472" s="331" t="s">
        <v>215</v>
      </c>
      <c r="D472" s="331" t="s">
        <v>216</v>
      </c>
    </row>
    <row r="473" spans="3:4">
      <c r="C473" s="331" t="s">
        <v>217</v>
      </c>
      <c r="D473" s="331" t="s">
        <v>303</v>
      </c>
    </row>
    <row r="474" spans="3:4">
      <c r="C474" s="331" t="s">
        <v>244</v>
      </c>
      <c r="D474" s="331" t="s">
        <v>214</v>
      </c>
    </row>
    <row r="475" spans="3:4">
      <c r="C475" s="331" t="s">
        <v>220</v>
      </c>
      <c r="D475" s="331" t="s">
        <v>214</v>
      </c>
    </row>
    <row r="476" spans="3:4">
      <c r="C476" s="331" t="s">
        <v>222</v>
      </c>
      <c r="D476" s="331" t="s">
        <v>214</v>
      </c>
    </row>
    <row r="477" spans="3:4">
      <c r="C477" s="569" t="s">
        <v>224</v>
      </c>
      <c r="D477" s="569"/>
    </row>
    <row r="479" spans="3:4" ht="22.8">
      <c r="C479" s="331" t="s">
        <v>272</v>
      </c>
      <c r="D479" s="349" t="s">
        <v>386</v>
      </c>
    </row>
    <row r="480" spans="3:4">
      <c r="C480" s="331" t="s">
        <v>191</v>
      </c>
      <c r="D480" s="331" t="s">
        <v>192</v>
      </c>
    </row>
    <row r="481" spans="3:4">
      <c r="C481" s="331" t="s">
        <v>298</v>
      </c>
      <c r="D481" s="569" t="s">
        <v>379</v>
      </c>
    </row>
    <row r="482" spans="3:4">
      <c r="C482" s="331" t="s">
        <v>194</v>
      </c>
      <c r="D482" s="569"/>
    </row>
    <row r="483" spans="3:4">
      <c r="C483" s="331" t="s">
        <v>195</v>
      </c>
      <c r="D483" s="569"/>
    </row>
    <row r="484" spans="3:4">
      <c r="C484" s="331" t="s">
        <v>197</v>
      </c>
      <c r="D484" s="331" t="s">
        <v>273</v>
      </c>
    </row>
    <row r="485" spans="3:4">
      <c r="C485" s="331" t="s">
        <v>199</v>
      </c>
      <c r="D485" s="331" t="s">
        <v>369</v>
      </c>
    </row>
    <row r="486" spans="3:4">
      <c r="C486" s="331" t="s">
        <v>201</v>
      </c>
      <c r="D486" s="331" t="s">
        <v>370</v>
      </c>
    </row>
    <row r="487" spans="3:4">
      <c r="C487" s="331" t="s">
        <v>202</v>
      </c>
      <c r="D487" s="331" t="s">
        <v>380</v>
      </c>
    </row>
    <row r="488" spans="3:4" ht="24">
      <c r="C488" s="569" t="s">
        <v>203</v>
      </c>
      <c r="D488" s="331" t="s">
        <v>381</v>
      </c>
    </row>
    <row r="489" spans="3:4" ht="24">
      <c r="C489" s="569"/>
      <c r="D489" s="331" t="s">
        <v>382</v>
      </c>
    </row>
    <row r="490" spans="3:4" ht="24">
      <c r="C490" s="569"/>
      <c r="D490" s="331" t="s">
        <v>277</v>
      </c>
    </row>
    <row r="491" spans="3:4">
      <c r="C491" s="569"/>
      <c r="D491" s="331" t="s">
        <v>278</v>
      </c>
    </row>
    <row r="492" spans="3:4">
      <c r="C492" s="569"/>
      <c r="D492" s="331" t="s">
        <v>279</v>
      </c>
    </row>
    <row r="493" spans="3:4" ht="36">
      <c r="C493" s="569"/>
      <c r="D493" s="331" t="s">
        <v>383</v>
      </c>
    </row>
    <row r="494" spans="3:4">
      <c r="C494" s="569"/>
      <c r="D494" s="335" t="s">
        <v>280</v>
      </c>
    </row>
    <row r="495" spans="3:4">
      <c r="C495" s="569"/>
      <c r="D495" s="335" t="s">
        <v>281</v>
      </c>
    </row>
    <row r="496" spans="3:4">
      <c r="C496" s="331" t="s">
        <v>211</v>
      </c>
      <c r="D496" s="331" t="s">
        <v>282</v>
      </c>
    </row>
    <row r="497" spans="3:4">
      <c r="C497" s="331" t="s">
        <v>213</v>
      </c>
      <c r="D497" s="331" t="s">
        <v>214</v>
      </c>
    </row>
    <row r="498" spans="3:4">
      <c r="C498" s="331" t="s">
        <v>215</v>
      </c>
      <c r="D498" s="331" t="s">
        <v>216</v>
      </c>
    </row>
    <row r="499" spans="3:4">
      <c r="C499" s="331" t="s">
        <v>217</v>
      </c>
      <c r="D499" s="331" t="s">
        <v>303</v>
      </c>
    </row>
    <row r="500" spans="3:4">
      <c r="C500" s="331" t="s">
        <v>219</v>
      </c>
      <c r="D500" s="331" t="s">
        <v>214</v>
      </c>
    </row>
    <row r="501" spans="3:4">
      <c r="C501" s="331" t="s">
        <v>220</v>
      </c>
      <c r="D501" s="331" t="s">
        <v>214</v>
      </c>
    </row>
    <row r="502" spans="3:4">
      <c r="C502" s="331" t="s">
        <v>222</v>
      </c>
      <c r="D502" s="331" t="s">
        <v>214</v>
      </c>
    </row>
    <row r="503" spans="3:4">
      <c r="C503" s="569" t="s">
        <v>224</v>
      </c>
      <c r="D503" s="569"/>
    </row>
    <row r="505" spans="3:4">
      <c r="C505" s="331" t="s">
        <v>272</v>
      </c>
      <c r="D505" s="330" t="s">
        <v>384</v>
      </c>
    </row>
    <row r="506" spans="3:4">
      <c r="C506" s="331" t="s">
        <v>191</v>
      </c>
      <c r="D506" s="331" t="s">
        <v>192</v>
      </c>
    </row>
    <row r="507" spans="3:4">
      <c r="C507" s="331" t="s">
        <v>298</v>
      </c>
      <c r="D507" s="569" t="s">
        <v>196</v>
      </c>
    </row>
    <row r="508" spans="3:4">
      <c r="C508" s="331" t="s">
        <v>194</v>
      </c>
      <c r="D508" s="569"/>
    </row>
    <row r="509" spans="3:4">
      <c r="C509" s="331" t="s">
        <v>195</v>
      </c>
      <c r="D509" s="569"/>
    </row>
    <row r="510" spans="3:4">
      <c r="C510" s="331" t="s">
        <v>197</v>
      </c>
      <c r="D510" s="331" t="s">
        <v>273</v>
      </c>
    </row>
    <row r="511" spans="3:4">
      <c r="C511" s="331" t="s">
        <v>199</v>
      </c>
      <c r="D511" s="331" t="s">
        <v>369</v>
      </c>
    </row>
    <row r="512" spans="3:4">
      <c r="C512" s="331" t="s">
        <v>201</v>
      </c>
      <c r="D512" s="331" t="s">
        <v>370</v>
      </c>
    </row>
    <row r="513" spans="3:4">
      <c r="C513" s="331" t="s">
        <v>202</v>
      </c>
      <c r="D513" s="331" t="s">
        <v>266</v>
      </c>
    </row>
    <row r="514" spans="3:4">
      <c r="C514" s="569" t="s">
        <v>203</v>
      </c>
      <c r="D514" s="331" t="s">
        <v>385</v>
      </c>
    </row>
    <row r="515" spans="3:4" ht="24">
      <c r="C515" s="569"/>
      <c r="D515" s="331" t="s">
        <v>277</v>
      </c>
    </row>
    <row r="516" spans="3:4">
      <c r="C516" s="569"/>
      <c r="D516" s="331" t="s">
        <v>278</v>
      </c>
    </row>
    <row r="517" spans="3:4">
      <c r="C517" s="569"/>
      <c r="D517" s="331" t="s">
        <v>373</v>
      </c>
    </row>
    <row r="518" spans="3:4">
      <c r="C518" s="569"/>
      <c r="D518" s="335" t="s">
        <v>280</v>
      </c>
    </row>
    <row r="519" spans="3:4">
      <c r="C519" s="569"/>
      <c r="D519" s="335" t="s">
        <v>315</v>
      </c>
    </row>
    <row r="520" spans="3:4">
      <c r="C520" s="331" t="s">
        <v>211</v>
      </c>
      <c r="D520" s="331" t="s">
        <v>282</v>
      </c>
    </row>
    <row r="521" spans="3:4">
      <c r="C521" s="331" t="s">
        <v>213</v>
      </c>
      <c r="D521" s="331" t="s">
        <v>214</v>
      </c>
    </row>
    <row r="522" spans="3:4">
      <c r="C522" s="331" t="s">
        <v>215</v>
      </c>
      <c r="D522" s="331" t="s">
        <v>216</v>
      </c>
    </row>
    <row r="523" spans="3:4">
      <c r="C523" s="331" t="s">
        <v>217</v>
      </c>
      <c r="D523" s="331" t="s">
        <v>303</v>
      </c>
    </row>
    <row r="524" spans="3:4">
      <c r="C524" s="331" t="s">
        <v>219</v>
      </c>
      <c r="D524" s="331" t="s">
        <v>214</v>
      </c>
    </row>
    <row r="525" spans="3:4">
      <c r="C525" s="331" t="s">
        <v>220</v>
      </c>
      <c r="D525" s="331" t="s">
        <v>214</v>
      </c>
    </row>
    <row r="526" spans="3:4">
      <c r="C526" s="331" t="s">
        <v>222</v>
      </c>
      <c r="D526" s="331" t="s">
        <v>214</v>
      </c>
    </row>
    <row r="527" spans="3:4">
      <c r="C527" s="569" t="s">
        <v>224</v>
      </c>
      <c r="D527" s="569"/>
    </row>
    <row r="528" spans="3:4" ht="15">
      <c r="C528" s="350"/>
      <c r="D528" s="4"/>
    </row>
    <row r="531" spans="3:4">
      <c r="C531" s="332"/>
    </row>
    <row r="532" spans="3:4">
      <c r="C532" s="331" t="s">
        <v>13</v>
      </c>
      <c r="D532" s="330" t="s">
        <v>402</v>
      </c>
    </row>
    <row r="533" spans="3:4">
      <c r="C533" s="331" t="s">
        <v>191</v>
      </c>
      <c r="D533" s="331" t="s">
        <v>192</v>
      </c>
    </row>
    <row r="534" spans="3:4">
      <c r="C534" s="331" t="s">
        <v>193</v>
      </c>
      <c r="D534" s="569" t="s">
        <v>196</v>
      </c>
    </row>
    <row r="535" spans="3:4">
      <c r="C535" s="331" t="s">
        <v>194</v>
      </c>
      <c r="D535" s="569"/>
    </row>
    <row r="536" spans="3:4">
      <c r="C536" s="331" t="s">
        <v>195</v>
      </c>
      <c r="D536" s="569"/>
    </row>
    <row r="537" spans="3:4">
      <c r="C537" s="331" t="s">
        <v>197</v>
      </c>
      <c r="D537" s="331" t="s">
        <v>198</v>
      </c>
    </row>
    <row r="538" spans="3:4">
      <c r="C538" s="331" t="s">
        <v>199</v>
      </c>
      <c r="D538" s="331" t="s">
        <v>200</v>
      </c>
    </row>
    <row r="539" spans="3:4">
      <c r="C539" s="331" t="s">
        <v>201</v>
      </c>
      <c r="D539" s="331" t="s">
        <v>155</v>
      </c>
    </row>
    <row r="540" spans="3:4">
      <c r="C540" s="569" t="s">
        <v>202</v>
      </c>
      <c r="D540" s="569"/>
    </row>
    <row r="541" spans="3:4" ht="24">
      <c r="C541" s="569" t="s">
        <v>203</v>
      </c>
      <c r="D541" s="331" t="s">
        <v>204</v>
      </c>
    </row>
    <row r="542" spans="3:4" ht="24">
      <c r="C542" s="569"/>
      <c r="D542" s="331" t="s">
        <v>205</v>
      </c>
    </row>
    <row r="543" spans="3:4" ht="24">
      <c r="C543" s="569"/>
      <c r="D543" s="331" t="s">
        <v>206</v>
      </c>
    </row>
    <row r="544" spans="3:4" ht="48">
      <c r="C544" s="569"/>
      <c r="D544" s="331" t="s">
        <v>207</v>
      </c>
    </row>
    <row r="545" spans="3:4" ht="36">
      <c r="C545" s="569"/>
      <c r="D545" s="331" t="s">
        <v>208</v>
      </c>
    </row>
    <row r="546" spans="3:4" ht="36">
      <c r="C546" s="569"/>
      <c r="D546" s="331" t="s">
        <v>209</v>
      </c>
    </row>
    <row r="547" spans="3:4">
      <c r="C547" s="569"/>
      <c r="D547" s="331" t="s">
        <v>210</v>
      </c>
    </row>
    <row r="548" spans="3:4">
      <c r="C548" s="331" t="s">
        <v>211</v>
      </c>
      <c r="D548" s="331" t="s">
        <v>212</v>
      </c>
    </row>
    <row r="549" spans="3:4">
      <c r="C549" s="331" t="s">
        <v>213</v>
      </c>
      <c r="D549" s="331" t="s">
        <v>214</v>
      </c>
    </row>
    <row r="550" spans="3:4">
      <c r="C550" s="331" t="s">
        <v>215</v>
      </c>
      <c r="D550" s="331" t="s">
        <v>216</v>
      </c>
    </row>
    <row r="551" spans="3:4" ht="36">
      <c r="C551" s="331" t="s">
        <v>217</v>
      </c>
      <c r="D551" s="331" t="s">
        <v>218</v>
      </c>
    </row>
    <row r="552" spans="3:4">
      <c r="C552" s="331" t="s">
        <v>219</v>
      </c>
      <c r="D552" s="331" t="s">
        <v>214</v>
      </c>
    </row>
    <row r="553" spans="3:4">
      <c r="C553" s="331" t="s">
        <v>220</v>
      </c>
      <c r="D553" s="331" t="s">
        <v>221</v>
      </c>
    </row>
    <row r="554" spans="3:4">
      <c r="C554" s="331" t="s">
        <v>222</v>
      </c>
      <c r="D554" s="331" t="s">
        <v>223</v>
      </c>
    </row>
    <row r="555" spans="3:4">
      <c r="C555" s="569" t="s">
        <v>224</v>
      </c>
      <c r="D555" s="569"/>
    </row>
    <row r="557" spans="3:4">
      <c r="C557" s="331" t="s">
        <v>13</v>
      </c>
      <c r="D557" s="330" t="s">
        <v>403</v>
      </c>
    </row>
    <row r="558" spans="3:4">
      <c r="C558" s="331" t="s">
        <v>225</v>
      </c>
      <c r="D558" s="569" t="s">
        <v>227</v>
      </c>
    </row>
    <row r="559" spans="3:4">
      <c r="C559" s="331" t="s">
        <v>194</v>
      </c>
      <c r="D559" s="569"/>
    </row>
    <row r="560" spans="3:4">
      <c r="C560" s="331" t="s">
        <v>226</v>
      </c>
      <c r="D560" s="569"/>
    </row>
    <row r="561" spans="3:4">
      <c r="C561" s="331" t="s">
        <v>197</v>
      </c>
      <c r="D561" s="331" t="s">
        <v>198</v>
      </c>
    </row>
    <row r="562" spans="3:4">
      <c r="C562" s="331" t="s">
        <v>199</v>
      </c>
      <c r="D562" s="331" t="s">
        <v>228</v>
      </c>
    </row>
    <row r="563" spans="3:4">
      <c r="C563" s="331" t="s">
        <v>201</v>
      </c>
      <c r="D563" s="331" t="s">
        <v>229</v>
      </c>
    </row>
    <row r="564" spans="3:4">
      <c r="C564" s="569" t="s">
        <v>202</v>
      </c>
      <c r="D564" s="569"/>
    </row>
    <row r="565" spans="3:4" ht="24">
      <c r="C565" s="569" t="s">
        <v>203</v>
      </c>
      <c r="D565" s="331" t="s">
        <v>230</v>
      </c>
    </row>
    <row r="566" spans="3:4">
      <c r="C566" s="569"/>
      <c r="D566" s="331" t="s">
        <v>231</v>
      </c>
    </row>
    <row r="567" spans="3:4">
      <c r="C567" s="569"/>
      <c r="D567" s="331" t="s">
        <v>232</v>
      </c>
    </row>
    <row r="568" spans="3:4">
      <c r="C568" s="569"/>
      <c r="D568" s="331" t="s">
        <v>233</v>
      </c>
    </row>
    <row r="569" spans="3:4">
      <c r="C569" s="569"/>
      <c r="D569" s="331" t="s">
        <v>234</v>
      </c>
    </row>
    <row r="570" spans="3:4">
      <c r="C570" s="569"/>
      <c r="D570" s="331" t="s">
        <v>235</v>
      </c>
    </row>
    <row r="571" spans="3:4" ht="24">
      <c r="C571" s="569"/>
      <c r="D571" s="331" t="s">
        <v>236</v>
      </c>
    </row>
    <row r="572" spans="3:4" ht="36">
      <c r="C572" s="569"/>
      <c r="D572" s="331" t="s">
        <v>237</v>
      </c>
    </row>
    <row r="573" spans="3:4" ht="36">
      <c r="C573" s="569"/>
      <c r="D573" s="331" t="s">
        <v>238</v>
      </c>
    </row>
    <row r="574" spans="3:4" ht="36">
      <c r="C574" s="569"/>
      <c r="D574" s="331" t="s">
        <v>239</v>
      </c>
    </row>
    <row r="575" spans="3:4" ht="36">
      <c r="C575" s="569"/>
      <c r="D575" s="331" t="s">
        <v>481</v>
      </c>
    </row>
    <row r="576" spans="3:4">
      <c r="C576" s="569"/>
      <c r="D576" s="331" t="s">
        <v>210</v>
      </c>
    </row>
    <row r="577" spans="3:4">
      <c r="C577" s="569"/>
      <c r="D577" s="331"/>
    </row>
    <row r="578" spans="3:4">
      <c r="C578" s="331" t="s">
        <v>211</v>
      </c>
      <c r="D578" s="331" t="s">
        <v>240</v>
      </c>
    </row>
    <row r="579" spans="3:4">
      <c r="C579" s="331" t="s">
        <v>241</v>
      </c>
      <c r="D579" s="331" t="s">
        <v>242</v>
      </c>
    </row>
    <row r="580" spans="3:4">
      <c r="C580" s="331" t="s">
        <v>215</v>
      </c>
      <c r="D580" s="331" t="s">
        <v>216</v>
      </c>
    </row>
    <row r="581" spans="3:4">
      <c r="C581" s="331" t="s">
        <v>217</v>
      </c>
      <c r="D581" s="331" t="s">
        <v>243</v>
      </c>
    </row>
    <row r="582" spans="3:4" ht="24">
      <c r="C582" s="569" t="s">
        <v>244</v>
      </c>
      <c r="D582" s="331" t="s">
        <v>245</v>
      </c>
    </row>
    <row r="583" spans="3:4" ht="27.6">
      <c r="C583" s="569"/>
      <c r="D583" s="331" t="s">
        <v>246</v>
      </c>
    </row>
    <row r="584" spans="3:4">
      <c r="C584" s="331" t="s">
        <v>247</v>
      </c>
      <c r="D584" s="331" t="s">
        <v>221</v>
      </c>
    </row>
    <row r="585" spans="3:4">
      <c r="C585" s="331" t="s">
        <v>222</v>
      </c>
      <c r="D585" s="331" t="s">
        <v>223</v>
      </c>
    </row>
    <row r="587" spans="3:4" ht="22.8">
      <c r="C587" s="331" t="s">
        <v>13</v>
      </c>
      <c r="D587" s="330" t="s">
        <v>479</v>
      </c>
    </row>
    <row r="588" spans="3:4">
      <c r="C588" s="331" t="s">
        <v>225</v>
      </c>
      <c r="D588" s="569" t="s">
        <v>480</v>
      </c>
    </row>
    <row r="589" spans="3:4">
      <c r="C589" s="331" t="s">
        <v>194</v>
      </c>
      <c r="D589" s="569"/>
    </row>
    <row r="590" spans="3:4">
      <c r="C590" s="331" t="s">
        <v>226</v>
      </c>
      <c r="D590" s="569"/>
    </row>
    <row r="591" spans="3:4">
      <c r="C591" s="331" t="s">
        <v>197</v>
      </c>
      <c r="D591" s="331" t="s">
        <v>198</v>
      </c>
    </row>
    <row r="592" spans="3:4">
      <c r="C592" s="331" t="s">
        <v>199</v>
      </c>
      <c r="D592" s="331" t="s">
        <v>228</v>
      </c>
    </row>
    <row r="593" spans="3:4">
      <c r="C593" s="331" t="s">
        <v>201</v>
      </c>
      <c r="D593" s="331" t="s">
        <v>229</v>
      </c>
    </row>
    <row r="594" spans="3:4">
      <c r="C594" s="569" t="s">
        <v>202</v>
      </c>
      <c r="D594" s="569"/>
    </row>
    <row r="595" spans="3:4" ht="24">
      <c r="C595" s="569" t="s">
        <v>203</v>
      </c>
      <c r="D595" s="331" t="s">
        <v>230</v>
      </c>
    </row>
    <row r="596" spans="3:4">
      <c r="C596" s="569"/>
      <c r="D596" s="331" t="s">
        <v>231</v>
      </c>
    </row>
    <row r="597" spans="3:4" ht="24">
      <c r="C597" s="569"/>
      <c r="D597" s="331" t="s">
        <v>483</v>
      </c>
    </row>
    <row r="598" spans="3:4">
      <c r="C598" s="569"/>
      <c r="D598" s="331" t="s">
        <v>233</v>
      </c>
    </row>
    <row r="599" spans="3:4">
      <c r="C599" s="569"/>
      <c r="D599" s="331" t="s">
        <v>234</v>
      </c>
    </row>
    <row r="600" spans="3:4">
      <c r="C600" s="569"/>
      <c r="D600" s="331" t="s">
        <v>235</v>
      </c>
    </row>
    <row r="601" spans="3:4" ht="24">
      <c r="C601" s="569"/>
      <c r="D601" s="331" t="s">
        <v>236</v>
      </c>
    </row>
    <row r="602" spans="3:4" ht="36">
      <c r="C602" s="569"/>
      <c r="D602" s="331" t="s">
        <v>239</v>
      </c>
    </row>
    <row r="603" spans="3:4">
      <c r="C603" s="569"/>
      <c r="D603" s="331"/>
    </row>
    <row r="604" spans="3:4">
      <c r="C604" s="569"/>
      <c r="D604" s="331" t="s">
        <v>210</v>
      </c>
    </row>
    <row r="605" spans="3:4">
      <c r="C605" s="569"/>
      <c r="D605" s="331"/>
    </row>
    <row r="606" spans="3:4">
      <c r="C606" s="331" t="s">
        <v>211</v>
      </c>
      <c r="D606" s="331" t="s">
        <v>485</v>
      </c>
    </row>
    <row r="607" spans="3:4">
      <c r="C607" s="331" t="s">
        <v>241</v>
      </c>
      <c r="D607" s="331" t="s">
        <v>484</v>
      </c>
    </row>
    <row r="608" spans="3:4">
      <c r="C608" s="331" t="s">
        <v>215</v>
      </c>
      <c r="D608" s="331" t="s">
        <v>216</v>
      </c>
    </row>
    <row r="609" spans="3:4">
      <c r="C609" s="331" t="s">
        <v>217</v>
      </c>
      <c r="D609" s="331" t="s">
        <v>243</v>
      </c>
    </row>
    <row r="610" spans="3:4" ht="24">
      <c r="C610" s="569" t="s">
        <v>244</v>
      </c>
      <c r="D610" s="331" t="s">
        <v>245</v>
      </c>
    </row>
    <row r="611" spans="3:4" ht="27.6">
      <c r="C611" s="569"/>
      <c r="D611" s="331" t="s">
        <v>246</v>
      </c>
    </row>
    <row r="612" spans="3:4">
      <c r="C612" s="331" t="s">
        <v>247</v>
      </c>
      <c r="D612" s="331" t="s">
        <v>221</v>
      </c>
    </row>
    <row r="613" spans="3:4">
      <c r="C613" s="331" t="s">
        <v>222</v>
      </c>
      <c r="D613" s="331" t="s">
        <v>223</v>
      </c>
    </row>
  </sheetData>
  <sheetProtection algorithmName="SHA-512" hashValue="fVNWlFtRDr2sv4s9VvP/ia+NWfg9hqZjuusiNasuPSaVmuL4rGFxigAStns7Zrnoq9fWxf9UPtHCpqVfIpsFdA==" saltValue="q3PbQEndJW7KW0O3wK7S4A==" spinCount="100000" sheet="1" objects="1" scenarios="1"/>
  <mergeCells count="70">
    <mergeCell ref="D507:D509"/>
    <mergeCell ref="C514:C519"/>
    <mergeCell ref="C527:D527"/>
    <mergeCell ref="D457:D459"/>
    <mergeCell ref="C464:C469"/>
    <mergeCell ref="C477:D477"/>
    <mergeCell ref="D481:D483"/>
    <mergeCell ref="C488:C495"/>
    <mergeCell ref="C503:D503"/>
    <mergeCell ref="C453:D453"/>
    <mergeCell ref="C368:C375"/>
    <mergeCell ref="C377:D377"/>
    <mergeCell ref="C383:D383"/>
    <mergeCell ref="D387:D389"/>
    <mergeCell ref="C394:C397"/>
    <mergeCell ref="C405:D405"/>
    <mergeCell ref="D409:D411"/>
    <mergeCell ref="C416:C421"/>
    <mergeCell ref="C429:D429"/>
    <mergeCell ref="D433:D435"/>
    <mergeCell ref="C440:C445"/>
    <mergeCell ref="D361:D363"/>
    <mergeCell ref="C272:C278"/>
    <mergeCell ref="C286:D286"/>
    <mergeCell ref="D290:D292"/>
    <mergeCell ref="C296:D296"/>
    <mergeCell ref="C297:C303"/>
    <mergeCell ref="C311:D311"/>
    <mergeCell ref="D315:D317"/>
    <mergeCell ref="C322:C328"/>
    <mergeCell ref="C330:D330"/>
    <mergeCell ref="D340:D342"/>
    <mergeCell ref="C347:C350"/>
    <mergeCell ref="D265:D267"/>
    <mergeCell ref="D168:D170"/>
    <mergeCell ref="C175:C181"/>
    <mergeCell ref="C189:D189"/>
    <mergeCell ref="D193:D195"/>
    <mergeCell ref="C200:C205"/>
    <mergeCell ref="D216:D218"/>
    <mergeCell ref="C223:C228"/>
    <mergeCell ref="C236:D236"/>
    <mergeCell ref="D240:D242"/>
    <mergeCell ref="C247:C253"/>
    <mergeCell ref="C261:D261"/>
    <mergeCell ref="C164:D164"/>
    <mergeCell ref="D78:D80"/>
    <mergeCell ref="C85:C90"/>
    <mergeCell ref="C66:C71"/>
    <mergeCell ref="C2:D2"/>
    <mergeCell ref="D97:D99"/>
    <mergeCell ref="C104:C110"/>
    <mergeCell ref="D59:D61"/>
    <mergeCell ref="C118:D118"/>
    <mergeCell ref="D122:D124"/>
    <mergeCell ref="C129:C135"/>
    <mergeCell ref="D143:D145"/>
    <mergeCell ref="C150:C156"/>
    <mergeCell ref="D534:D536"/>
    <mergeCell ref="C540:D540"/>
    <mergeCell ref="C541:C547"/>
    <mergeCell ref="C555:D555"/>
    <mergeCell ref="D558:D560"/>
    <mergeCell ref="D588:D590"/>
    <mergeCell ref="C594:D594"/>
    <mergeCell ref="C595:C605"/>
    <mergeCell ref="C610:C611"/>
    <mergeCell ref="C564:D564"/>
    <mergeCell ref="C565:C577"/>
    <mergeCell ref="C582:C583"/>
  </mergeCells>
  <pageMargins left="0.70866141732283472" right="0.70866141732283472" top="0.74803149606299213" bottom="0.74803149606299213" header="0.31496062992125984" footer="0.31496062992125984"/>
  <pageSetup paperSize="9" scale="82" fitToHeight="16"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4351D-2F8E-46C5-828A-BCD8F869986D}">
  <dimension ref="A1:E8"/>
  <sheetViews>
    <sheetView workbookViewId="0">
      <selection sqref="A1:A6"/>
    </sheetView>
  </sheetViews>
  <sheetFormatPr defaultRowHeight="14.4"/>
  <sheetData>
    <row r="1" spans="1:5">
      <c r="A1" t="s">
        <v>26</v>
      </c>
    </row>
    <row r="2" spans="1:5">
      <c r="A2" t="s">
        <v>27</v>
      </c>
    </row>
    <row r="3" spans="1:5">
      <c r="A3" t="s">
        <v>28</v>
      </c>
    </row>
    <row r="8" spans="1:5">
      <c r="E8" s="443" t="s">
        <v>486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E205137CCFFD34187F7B71C4B76FF40" ma:contentTypeVersion="13" ma:contentTypeDescription="Create a new document." ma:contentTypeScope="" ma:versionID="73d00e01c29213ab9f1e570e746a19ba">
  <xsd:schema xmlns:xsd="http://www.w3.org/2001/XMLSchema" xmlns:xs="http://www.w3.org/2001/XMLSchema" xmlns:p="http://schemas.microsoft.com/office/2006/metadata/properties" xmlns:ns3="16dada1c-d913-4515-b6a9-39200d88c1b4" xmlns:ns4="f5a9f866-0731-40e6-a597-98e7d7503703" targetNamespace="http://schemas.microsoft.com/office/2006/metadata/properties" ma:root="true" ma:fieldsID="35426c4000ff3a3a82a483323d96f7d5" ns3:_="" ns4:_="">
    <xsd:import namespace="16dada1c-d913-4515-b6a9-39200d88c1b4"/>
    <xsd:import namespace="f5a9f866-0731-40e6-a597-98e7d750370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dada1c-d913-4515-b6a9-39200d88c1b4"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a9f866-0731-40e6-a597-98e7d7503703"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6B2674A-C8E5-4543-9F19-C6D2AEE221CD}">
  <ds:schemaRefs>
    <ds:schemaRef ds:uri="http://schemas.microsoft.com/sharepoint/v3/contenttype/forms"/>
  </ds:schemaRefs>
</ds:datastoreItem>
</file>

<file path=customXml/itemProps2.xml><?xml version="1.0" encoding="utf-8"?>
<ds:datastoreItem xmlns:ds="http://schemas.openxmlformats.org/officeDocument/2006/customXml" ds:itemID="{D007D5B0-608C-454C-981F-3B2E7639B1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dada1c-d913-4515-b6a9-39200d88c1b4"/>
    <ds:schemaRef ds:uri="f5a9f866-0731-40e6-a597-98e7d75037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5A44386-E259-4303-91A6-865724561E74}">
  <ds:schemaRefs>
    <ds:schemaRef ds:uri="http://www.w3.org/XML/1998/namespace"/>
    <ds:schemaRef ds:uri="http://purl.org/dc/dcmitype/"/>
    <ds:schemaRef ds:uri="http://schemas.microsoft.com/office/2006/documentManagement/types"/>
    <ds:schemaRef ds:uri="f5a9f866-0731-40e6-a597-98e7d7503703"/>
    <ds:schemaRef ds:uri="http://schemas.microsoft.com/office/2006/metadata/properties"/>
    <ds:schemaRef ds:uri="http://schemas.microsoft.com/office/infopath/2007/PartnerControls"/>
    <ds:schemaRef ds:uri="http://purl.org/dc/elements/1.1/"/>
    <ds:schemaRef ds:uri="http://schemas.openxmlformats.org/package/2006/metadata/core-properties"/>
    <ds:schemaRef ds:uri="16dada1c-d913-4515-b6a9-39200d88c1b4"/>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29</vt:i4>
      </vt:variant>
    </vt:vector>
  </HeadingPairs>
  <TitlesOfParts>
    <vt:vector size="33" baseType="lpstr">
      <vt:lpstr>(Pildyti) Tvarumo indekso sk. </vt:lpstr>
      <vt:lpstr>Vertinimo elementai (nepildyti)</vt:lpstr>
      <vt:lpstr>Rodiklių apibrėžtys (nepildyti)</vt:lpstr>
      <vt:lpstr>Lapas2</vt:lpstr>
      <vt:lpstr>'(Pildyti) Tvarumo indekso sk. '!part_00a1681dd10949b0bc81c24157e9f26d</vt:lpstr>
      <vt:lpstr>'(Pildyti) Tvarumo indekso sk. '!part_0427abe9507840dcb75b9f5800aec113</vt:lpstr>
      <vt:lpstr>'(Pildyti) Tvarumo indekso sk. '!part_10cf8aa5ecb345389eddb2c25d4753dc</vt:lpstr>
      <vt:lpstr>'(Pildyti) Tvarumo indekso sk. '!part_13a4b73c80674e69b01c5a224f5518ea</vt:lpstr>
      <vt:lpstr>'(Pildyti) Tvarumo indekso sk. '!part_29a848e1e55940638ccd7936d3222ff2</vt:lpstr>
      <vt:lpstr>'(Pildyti) Tvarumo indekso sk. '!part_32c6b595c90d43a1a7e8a7bc8d0ff17d</vt:lpstr>
      <vt:lpstr>'(Pildyti) Tvarumo indekso sk. '!part_4477b9c512d8485f8548f57c4f071f64</vt:lpstr>
      <vt:lpstr>'(Pildyti) Tvarumo indekso sk. '!part_4c731a37814a4e598b62735243588989</vt:lpstr>
      <vt:lpstr>'(Pildyti) Tvarumo indekso sk. '!part_59c638d8a8c6498aacaf866fe1cd3c58</vt:lpstr>
      <vt:lpstr>'(Pildyti) Tvarumo indekso sk. '!part_5b015de4202b4ff8bce0b16e9d4ba933</vt:lpstr>
      <vt:lpstr>'(Pildyti) Tvarumo indekso sk. '!part_64834fdcf7be495c95958652a9fedaae</vt:lpstr>
      <vt:lpstr>'(Pildyti) Tvarumo indekso sk. '!part_765b437ce8a14334a93080a40c9a1ee5</vt:lpstr>
      <vt:lpstr>'(Pildyti) Tvarumo indekso sk. '!part_836e9f6a993149b8a7b207a75c0fd180</vt:lpstr>
      <vt:lpstr>'(Pildyti) Tvarumo indekso sk. '!part_8b99cf5374ea4d03800bc35ac721dc54</vt:lpstr>
      <vt:lpstr>'(Pildyti) Tvarumo indekso sk. '!part_8f5a7f5237ae40b9917b8022663f3b56</vt:lpstr>
      <vt:lpstr>'(Pildyti) Tvarumo indekso sk. '!part_9a35f4a20e1b4f6d9e9c276e1e79055a</vt:lpstr>
      <vt:lpstr>'(Pildyti) Tvarumo indekso sk. '!part_9ac8494e85b9476ab04f8765728ea0c3</vt:lpstr>
      <vt:lpstr>'(Pildyti) Tvarumo indekso sk. '!part_9e9441e0fc0f4e5ba2d9576181692e75</vt:lpstr>
      <vt:lpstr>'(Pildyti) Tvarumo indekso sk. '!part_a3f81f9aca914049bf0d9d519b113b4e</vt:lpstr>
      <vt:lpstr>'(Pildyti) Tvarumo indekso sk. '!part_a93fc7a60e8141c68f5df6af69350c42</vt:lpstr>
      <vt:lpstr>'(Pildyti) Tvarumo indekso sk. '!part_b0dbf4cea1e14c279cf95c42f4dd3fb4</vt:lpstr>
      <vt:lpstr>'(Pildyti) Tvarumo indekso sk. '!part_b32a63f7b397485cadbb46ead54f03c6</vt:lpstr>
      <vt:lpstr>'(Pildyti) Tvarumo indekso sk. '!part_b3988251f213411190498bfb026ea67c</vt:lpstr>
      <vt:lpstr>'(Pildyti) Tvarumo indekso sk. '!part_b45b2079dfc24aeba23d5787f43040bc</vt:lpstr>
      <vt:lpstr>'(Pildyti) Tvarumo indekso sk. '!part_b90a3ba691a241b18509c5ecf75d7fd8</vt:lpstr>
      <vt:lpstr>'(Pildyti) Tvarumo indekso sk. '!part_bfc90c3405984f9586ecceff62390128</vt:lpstr>
      <vt:lpstr>'(Pildyti) Tvarumo indekso sk. '!part_c114748f125f4ff39c60fae81f699558</vt:lpstr>
      <vt:lpstr>'(Pildyti) Tvarumo indekso sk. '!part_e5234e0add0b42e78c010948be56749d</vt:lpstr>
      <vt:lpstr>'(Pildyti) Tvarumo indekso sk. '!part_fe128d64e9784d44bf323576eb46e942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Rasa Perednienė</dc:creator>
  <cp:lastModifiedBy>DS</cp:lastModifiedBy>
  <cp:lastPrinted>2024-04-08T10:27:30Z</cp:lastPrinted>
  <dcterms:created xsi:type="dcterms:W3CDTF">2020-04-02T05:56:22Z</dcterms:created>
  <dcterms:modified xsi:type="dcterms:W3CDTF">2024-06-30T20:19:26Z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0x0101009E205137CCFFD34187F7B71C4B76FF40</vt:lpwstr>
  </property>
</Properties>
</file>